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7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6.bin" ContentType="application/vnd.openxmlformats-officedocument.spreadsheetml.customPropert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migassa-my.sharepoint.com/personal/isabella_pisciotti_promigas_com1/Documents/Oficina/Investor Relations/Página Web/Kit Inversionista/"/>
    </mc:Choice>
  </mc:AlternateContent>
  <xr:revisionPtr revIDLastSave="6731" documentId="13_ncr:1_{17C09A9D-F361-45C7-82D2-544224C36237}" xr6:coauthVersionLast="47" xr6:coauthVersionMax="47" xr10:uidLastSave="{210929ED-732C-43D4-AC1E-A8E44A66201E}"/>
  <bookViews>
    <workbookView xWindow="-120" yWindow="-120" windowWidth="20730" windowHeight="11160" activeTab="1" xr2:uid="{2E1AFE01-C002-4109-B445-28B3FD93C505}"/>
  </bookViews>
  <sheets>
    <sheet name="Aviso Legal" sheetId="11" r:id="rId1"/>
    <sheet name="BG Consolidado" sheetId="3" r:id="rId2"/>
    <sheet name="P&amp;G Consolidado" sheetId="1" r:id="rId3"/>
    <sheet name="BG Separado" sheetId="4" r:id="rId4"/>
    <sheet name="P&amp;G Separado" sheetId="2" r:id="rId5"/>
    <sheet name="Flujo Consolidado" sheetId="7" r:id="rId6"/>
    <sheet name="Perfil Deuda" sheetId="19" r:id="rId7"/>
  </sheets>
  <definedNames>
    <definedName name="___mds_first_cell___" localSheetId="6">#REF!</definedName>
    <definedName name="___mds_first_cell___">#REF!</definedName>
    <definedName name="___mds_view_data___" localSheetId="6">#REF!</definedName>
    <definedName name="___mds_view_data___">#REF!</definedName>
    <definedName name="AS2DocOpenMode" hidden="1">"AS2DocumentEdit"</definedName>
    <definedName name="CO_CURR">#REF!</definedName>
    <definedName name="Company1">#REF!</definedName>
    <definedName name="Cube">#REF!</definedName>
    <definedName name="Currency1">#REF!</definedName>
    <definedName name="F_COMP">#REF!</definedName>
    <definedName name="F_CURR">#REF!</definedName>
    <definedName name="F_DATA">#REF!</definedName>
    <definedName name="F_PERIOD">#REF!</definedName>
    <definedName name="F_VERSIO">#REF!</definedName>
    <definedName name="F_YEAR">#REF!</definedName>
    <definedName name="Hcustom1" localSheetId="6">#REF!</definedName>
    <definedName name="Hcustom1">#REF!</definedName>
    <definedName name="HCustom1PPA" localSheetId="6">#REF!</definedName>
    <definedName name="HCustom1PPA">#REF!</definedName>
    <definedName name="Hcustom3" localSheetId="6">#REF!</definedName>
    <definedName name="Hcustom3">#REF!</definedName>
    <definedName name="Hcustom4" localSheetId="6">#REF!</definedName>
    <definedName name="Hcustom4">#REF!</definedName>
    <definedName name="Hentity" localSheetId="6">#REF!</definedName>
    <definedName name="Hentity">#REF!</definedName>
    <definedName name="HICP" localSheetId="6">#REF!</definedName>
    <definedName name="HICP">#REF!</definedName>
    <definedName name="HPeriod" localSheetId="6">#REF!</definedName>
    <definedName name="HPeriod">#REF!</definedName>
    <definedName name="HPriorYear" localSheetId="6">#REF!</definedName>
    <definedName name="HPriorYear">#REF!</definedName>
    <definedName name="HPrioryear1" localSheetId="6">#REF!</definedName>
    <definedName name="HPrioryear1">#REF!</definedName>
    <definedName name="HPrioryear2" localSheetId="6">#REF!</definedName>
    <definedName name="HPrioryear2">#REF!</definedName>
    <definedName name="HScenario" localSheetId="6">#REF!</definedName>
    <definedName name="HScenario">#REF!</definedName>
    <definedName name="Hserver" localSheetId="6">#REF!</definedName>
    <definedName name="Hserver">#REF!</definedName>
    <definedName name="HValue" localSheetId="6">#REF!</definedName>
    <definedName name="HValue">#REF!</definedName>
    <definedName name="HView" localSheetId="6">#REF!</definedName>
    <definedName name="HView">#REF!</definedName>
    <definedName name="HYear" localSheetId="6">#REF!</definedName>
    <definedName name="HYear">#REF!</definedName>
    <definedName name="HYEPerido1" localSheetId="6">#REF!</definedName>
    <definedName name="HYEPerido1">#REF!</definedName>
    <definedName name="IntCo" localSheetId="6">#REF!</definedName>
    <definedName name="IntCo">#REF!</definedName>
    <definedName name="Level" localSheetId="6">#REF!</definedName>
    <definedName name="Level">#REF!</definedName>
    <definedName name="Period1" localSheetId="6">#REF!</definedName>
    <definedName name="Period1">#REF!</definedName>
    <definedName name="Priorperiod">#REF!</definedName>
    <definedName name="PriorYear1">#REF!</definedName>
    <definedName name="Scale">#REF!</definedName>
    <definedName name="scenario1">#REF!</definedName>
    <definedName name="Server">#REF!</definedName>
    <definedName name="TRA_ME">#REF!</definedName>
    <definedName name="Value">#REF!</definedName>
    <definedName name="Year1">#REF!</definedName>
    <definedName name="YEPeriod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5" i="19" l="1"/>
  <c r="AB45" i="19"/>
  <c r="V45" i="19"/>
  <c r="W45" i="19" s="1"/>
  <c r="AT43" i="19"/>
  <c r="AQ43" i="19"/>
  <c r="AQ45" i="19" s="1"/>
  <c r="AE43" i="19"/>
  <c r="AB43" i="19"/>
  <c r="V43" i="19"/>
  <c r="W43" i="19" s="1"/>
  <c r="P43" i="19"/>
  <c r="J43" i="19"/>
  <c r="G43" i="19"/>
  <c r="G45" i="19" s="1"/>
  <c r="M41" i="19"/>
  <c r="M43" i="19" s="1"/>
  <c r="G41" i="19"/>
  <c r="D41" i="19"/>
  <c r="D43" i="19" s="1"/>
  <c r="AT40" i="19"/>
  <c r="AN40" i="19"/>
  <c r="AN43" i="19" s="1"/>
  <c r="AK40" i="19"/>
  <c r="AK43" i="19" s="1"/>
  <c r="AH40" i="19"/>
  <c r="AH43" i="19" s="1"/>
  <c r="AE40" i="19"/>
  <c r="AB40" i="19"/>
  <c r="Y40" i="19"/>
  <c r="Y43" i="19" s="1"/>
  <c r="V40" i="19"/>
  <c r="S40" i="19"/>
  <c r="S43" i="19" s="1"/>
  <c r="AT32" i="19"/>
  <c r="AQ32" i="19"/>
  <c r="AN32" i="19"/>
  <c r="AK32" i="19"/>
  <c r="AH32" i="19"/>
  <c r="AE32" i="19"/>
  <c r="AB32" i="19"/>
  <c r="Y32" i="19"/>
  <c r="V32" i="19"/>
  <c r="W32" i="19" s="1"/>
  <c r="S32" i="19"/>
  <c r="G32" i="19"/>
  <c r="D32" i="19"/>
  <c r="AE31" i="19"/>
  <c r="AB31" i="19"/>
  <c r="Y31" i="19"/>
  <c r="V31" i="19"/>
  <c r="S31" i="19"/>
  <c r="P31" i="19"/>
  <c r="P32" i="19" s="1"/>
  <c r="M31" i="19"/>
  <c r="M32" i="19" s="1"/>
  <c r="J31" i="19"/>
  <c r="J32" i="19" s="1"/>
  <c r="J45" i="19" s="1"/>
  <c r="G31" i="19"/>
  <c r="D31" i="19"/>
  <c r="D30" i="19"/>
  <c r="D29" i="19"/>
  <c r="D28" i="19"/>
  <c r="D27" i="19"/>
  <c r="AT23" i="19"/>
  <c r="AT45" i="19" s="1"/>
  <c r="AQ23" i="19"/>
  <c r="AN23" i="19"/>
  <c r="AK23" i="19"/>
  <c r="AH23" i="19"/>
  <c r="AH45" i="19" s="1"/>
  <c r="AE23" i="19"/>
  <c r="AB23" i="19"/>
  <c r="Y23" i="19"/>
  <c r="W23" i="19"/>
  <c r="V23" i="19"/>
  <c r="S23" i="19"/>
  <c r="P23" i="19"/>
  <c r="P45" i="19" s="1"/>
  <c r="M23" i="19"/>
  <c r="M45" i="19" s="1"/>
  <c r="J23" i="19"/>
  <c r="G23" i="19"/>
  <c r="D23" i="19"/>
  <c r="D45" i="19" s="1"/>
  <c r="BQ15" i="19"/>
  <c r="BN15" i="19"/>
  <c r="AS15" i="19"/>
  <c r="AD15" i="19"/>
  <c r="AA15" i="19"/>
  <c r="X15" i="19"/>
  <c r="U15" i="19"/>
  <c r="R15" i="19"/>
  <c r="O15" i="19"/>
  <c r="L15" i="19"/>
  <c r="I15" i="19"/>
  <c r="F15" i="19"/>
  <c r="C15" i="19"/>
  <c r="AQ12" i="19"/>
  <c r="AN12" i="19"/>
  <c r="AK12" i="19"/>
  <c r="Y12" i="19"/>
  <c r="P12" i="19"/>
  <c r="M12" i="19"/>
  <c r="J12" i="19"/>
  <c r="AT10" i="19"/>
  <c r="AT12" i="19" s="1"/>
  <c r="AQ10" i="19"/>
  <c r="AN10" i="19"/>
  <c r="AK10" i="19"/>
  <c r="AE10" i="19"/>
  <c r="AE12" i="19" s="1"/>
  <c r="AB10" i="19"/>
  <c r="AB12" i="19" s="1"/>
  <c r="Y10" i="19"/>
  <c r="V10" i="19"/>
  <c r="V12" i="19" s="1"/>
  <c r="S10" i="19"/>
  <c r="S12" i="19" s="1"/>
  <c r="P10" i="19"/>
  <c r="M10" i="19"/>
  <c r="J10" i="19"/>
  <c r="G10" i="19"/>
  <c r="G12" i="19" s="1"/>
  <c r="D10" i="19"/>
  <c r="D12" i="19" s="1"/>
  <c r="AK45" i="19" l="1"/>
  <c r="AN45" i="19"/>
  <c r="S45" i="19"/>
  <c r="Y45" i="19"/>
  <c r="AJ24" i="2" l="1"/>
  <c r="AE106" i="7" l="1"/>
  <c r="AJ18" i="1"/>
  <c r="AJ35" i="1"/>
  <c r="AJ32" i="1"/>
  <c r="AJ31" i="1"/>
  <c r="AJ30" i="1"/>
  <c r="AJ26" i="1"/>
  <c r="AJ23" i="1"/>
  <c r="AJ22" i="1"/>
  <c r="AJ21" i="1"/>
  <c r="AJ17" i="1"/>
  <c r="AJ16" i="1"/>
  <c r="AJ15" i="1"/>
  <c r="AJ14" i="1"/>
  <c r="AJ12" i="1"/>
  <c r="AJ11" i="1"/>
  <c r="AJ10" i="1"/>
  <c r="AJ19" i="1" l="1"/>
  <c r="AJ24" i="1" l="1"/>
  <c r="AJ27" i="1" l="1"/>
  <c r="AJ36" i="2" l="1"/>
  <c r="AJ28" i="2"/>
  <c r="AJ27" i="2"/>
  <c r="AJ25" i="2"/>
  <c r="AJ23" i="2"/>
  <c r="AJ22" i="2"/>
  <c r="AJ20" i="2"/>
  <c r="AJ19" i="2"/>
  <c r="AJ15" i="2"/>
  <c r="AJ16" i="2"/>
  <c r="AJ17" i="2"/>
  <c r="AJ18" i="2"/>
  <c r="AJ14" i="2"/>
  <c r="AJ12" i="2"/>
  <c r="AJ11" i="2"/>
  <c r="AD10" i="2"/>
  <c r="AJ10" i="2"/>
  <c r="G17" i="1" l="1"/>
  <c r="AB31" i="3" l="1"/>
  <c r="AD36" i="2" l="1"/>
  <c r="AD33" i="2"/>
  <c r="AD32" i="2"/>
  <c r="AD31" i="2"/>
  <c r="AD28" i="2"/>
  <c r="AD27" i="2"/>
  <c r="AD25" i="2"/>
  <c r="AD24" i="2"/>
  <c r="AD23" i="2"/>
  <c r="AD22" i="2"/>
  <c r="AD20" i="2"/>
  <c r="AD19" i="2"/>
  <c r="AD16" i="2"/>
  <c r="AD15" i="2"/>
  <c r="AD14" i="2"/>
  <c r="AD12" i="2"/>
  <c r="AD11" i="2"/>
  <c r="AE10" i="1" l="1"/>
  <c r="Z31" i="3" l="1"/>
  <c r="G15" i="1" l="1"/>
  <c r="G20" i="2" l="1"/>
  <c r="G15" i="2"/>
  <c r="G12" i="2"/>
  <c r="G31" i="2"/>
  <c r="G17" i="2"/>
  <c r="G10" i="2"/>
  <c r="G22" i="2"/>
  <c r="G11" i="2"/>
  <c r="G25" i="2"/>
  <c r="G23" i="2"/>
  <c r="G14" i="2"/>
  <c r="G27" i="2"/>
  <c r="G16" i="2"/>
  <c r="G28" i="2"/>
  <c r="G36" i="2"/>
  <c r="G33" i="2"/>
  <c r="G19" i="2"/>
  <c r="G32" i="2" l="1"/>
  <c r="C19" i="1" l="1"/>
  <c r="C24" i="1" s="1"/>
  <c r="G16" i="1"/>
  <c r="D19" i="1" l="1"/>
  <c r="D24" i="1" s="1"/>
  <c r="G27" i="1" l="1"/>
  <c r="G31" i="1"/>
  <c r="G14" i="1"/>
  <c r="G10" i="1"/>
  <c r="G32" i="1"/>
  <c r="G18" i="1"/>
  <c r="G30" i="1"/>
  <c r="E19" i="1"/>
  <c r="G12" i="1"/>
  <c r="G22" i="1"/>
  <c r="G11" i="1"/>
  <c r="G35" i="1"/>
  <c r="G21" i="1"/>
  <c r="G26" i="1"/>
  <c r="G19" i="1" l="1"/>
  <c r="E24" i="1"/>
  <c r="G24" i="1" l="1"/>
</calcChain>
</file>

<file path=xl/sharedStrings.xml><?xml version="1.0" encoding="utf-8"?>
<sst xmlns="http://schemas.openxmlformats.org/spreadsheetml/2006/main" count="715" uniqueCount="198">
  <si>
    <t>1T</t>
  </si>
  <si>
    <t>2T</t>
  </si>
  <si>
    <t>3T</t>
  </si>
  <si>
    <t>4T</t>
  </si>
  <si>
    <t>ACUM</t>
  </si>
  <si>
    <t>Ingresos de actividades ordinarias</t>
  </si>
  <si>
    <t>Costos de Venta</t>
  </si>
  <si>
    <t>UTILIDAD BRUTA</t>
  </si>
  <si>
    <t>Gastos de administración y ventas</t>
  </si>
  <si>
    <t>Participación en las ganancias de controladas</t>
  </si>
  <si>
    <t>Participación en las ganancias de asociadas</t>
  </si>
  <si>
    <t>Dividendos recibidos</t>
  </si>
  <si>
    <t>Otros, netos</t>
  </si>
  <si>
    <t>RESULTADOS DE ACTIVIDADES OPERACIONALES</t>
  </si>
  <si>
    <t>Ingresos financieros</t>
  </si>
  <si>
    <t>Gastos financieros</t>
  </si>
  <si>
    <t>Diferencia en cambio</t>
  </si>
  <si>
    <t xml:space="preserve">UTILIDAD ANTES DE IMPUESTO SOBRE LA RENTA </t>
  </si>
  <si>
    <t>Impuesto sobre la renta</t>
  </si>
  <si>
    <t>RESULTADOS DEL EJERCICIO</t>
  </si>
  <si>
    <t>RESULTADO ATRIBUIBLE A:</t>
  </si>
  <si>
    <t>Accionistas de la compañía</t>
  </si>
  <si>
    <t>Participación no controlada</t>
  </si>
  <si>
    <t>RESULTADO NETO POR ACCIÓN</t>
  </si>
  <si>
    <t>ACTIVOS</t>
  </si>
  <si>
    <t xml:space="preserve"> ACTIVO CORRIENTE:</t>
  </si>
  <si>
    <t>Efectivo y equivalentes de efectivo</t>
  </si>
  <si>
    <t>Activos financieros a valor razonable</t>
  </si>
  <si>
    <t>Cuentas por cobrar</t>
  </si>
  <si>
    <t>Activos financieros a costo amortizado</t>
  </si>
  <si>
    <t>Inventarios</t>
  </si>
  <si>
    <t>Anticipos o saldos a favor por impuestos</t>
  </si>
  <si>
    <t>Activos no corrientes mantenidos para la venta</t>
  </si>
  <si>
    <t>Otros activos</t>
  </si>
  <si>
    <t>TOTAL ACTIVO CORRIENTE</t>
  </si>
  <si>
    <t xml:space="preserve"> ACTIVO A LARGO PLAZO:</t>
  </si>
  <si>
    <t xml:space="preserve">Activos financieros a costo amortizado </t>
  </si>
  <si>
    <t>Títulos de deuda</t>
  </si>
  <si>
    <t>Inversiones en compañías controladas</t>
  </si>
  <si>
    <t>Inversiones en compañías asociadas</t>
  </si>
  <si>
    <t>Propiedades, gasoductos, planta y equipos</t>
  </si>
  <si>
    <t>Propiedades, plantas y equipos por derecho de uso</t>
  </si>
  <si>
    <t>Activos biológicos</t>
  </si>
  <si>
    <t xml:space="preserve">      Concesiones</t>
  </si>
  <si>
    <t xml:space="preserve">  Concesiones derecho de uso</t>
  </si>
  <si>
    <t xml:space="preserve">      Otros activos intangibles  </t>
  </si>
  <si>
    <t>Impuesto diferido activo, neto</t>
  </si>
  <si>
    <t xml:space="preserve">Propiedades de inversión </t>
  </si>
  <si>
    <t>TOTAL ACTIVO A LARGO PLAZO</t>
  </si>
  <si>
    <t>TOTAL ACTIVOS</t>
  </si>
  <si>
    <t xml:space="preserve">PASIVOS  </t>
  </si>
  <si>
    <t>PASIVO CORRIENTE:</t>
  </si>
  <si>
    <t>Obligaciones financieras</t>
  </si>
  <si>
    <t>Bonos en circulación</t>
  </si>
  <si>
    <t>Cuentas por pagar</t>
  </si>
  <si>
    <t>Beneficios a empleados</t>
  </si>
  <si>
    <t>Impuesto corriente de renta</t>
  </si>
  <si>
    <t>Provisiones</t>
  </si>
  <si>
    <t>Otros pasivos</t>
  </si>
  <si>
    <t>TOTAL PASIVO CORRIENTE</t>
  </si>
  <si>
    <t>PASIVO A LARGO PLAZO:</t>
  </si>
  <si>
    <t xml:space="preserve">Obligaciones financieras </t>
  </si>
  <si>
    <t>Impuesto diferido pasivo, neto</t>
  </si>
  <si>
    <t>TOTAL PASIVO A LARGO PLAZO</t>
  </si>
  <si>
    <t>TOTAL PASIVOS</t>
  </si>
  <si>
    <t>PATRIMONIO</t>
  </si>
  <si>
    <t>PATRIMONIO ATRIBUIBLE A LOS ACCIONISTAS DE LA COMPAÑÍA</t>
  </si>
  <si>
    <t>Capital suscrito y pagado</t>
  </si>
  <si>
    <t>Prima en colocacion de acciones</t>
  </si>
  <si>
    <t>Reservas</t>
  </si>
  <si>
    <t>Resultados acumulados</t>
  </si>
  <si>
    <t>Resultados del ejercicio</t>
  </si>
  <si>
    <t>Otras transacciones de patrimonio</t>
  </si>
  <si>
    <t>Otro resultado integral</t>
  </si>
  <si>
    <t>TOTAL PATRIMONIO ATRIBUIBLE A LOS ACCIONISTAS DE LA COMPAÑÍA</t>
  </si>
  <si>
    <t>TOTAL PATRIMONIO</t>
  </si>
  <si>
    <t>TOTAL PASIVO Y PATRIMONIO</t>
  </si>
  <si>
    <t>Propiedades, gasoductos, planta y equipos y derecho de uso asociados:</t>
  </si>
  <si>
    <t>Total propiedades, gasoducto, planta y equipos y derecho de uso asociados:</t>
  </si>
  <si>
    <t>Concesiones derecho de uso</t>
  </si>
  <si>
    <t>Concesiones</t>
  </si>
  <si>
    <t xml:space="preserve">Goodwill  </t>
  </si>
  <si>
    <t xml:space="preserve">Otros activos intangibles  </t>
  </si>
  <si>
    <t>Total activos intangibles y derecho de uso asociados:</t>
  </si>
  <si>
    <t xml:space="preserve">  Mejoras en propiedad ajena concesiones</t>
  </si>
  <si>
    <t/>
  </si>
  <si>
    <t>Flujos de efectivo de las actividades de operación:   </t>
  </si>
  <si>
    <t>Ajustes para conciliar la utilidad neta con el efectivo neto provisto por:</t>
  </si>
  <si>
    <t>las actividades de operación:</t>
  </si>
  <si>
    <t>Depreciación</t>
  </si>
  <si>
    <t>Amortización de intangibles</t>
  </si>
  <si>
    <t>Utilidad por método de participación</t>
  </si>
  <si>
    <t>Deterioro de:</t>
  </si>
  <si>
    <t>Activos tangibles</t>
  </si>
  <si>
    <t>Provisiónes causadas</t>
  </si>
  <si>
    <t>Diferencia en cambio por transacciones en moneda extranjera</t>
  </si>
  <si>
    <t>Inversiones en sociedades</t>
  </si>
  <si>
    <t>Bienes mantenidos para la venta</t>
  </si>
  <si>
    <t xml:space="preserve">Activos tangibles </t>
  </si>
  <si>
    <t>Pérdida en baja de:</t>
  </si>
  <si>
    <t>Impuesto a la riqueza causado</t>
  </si>
  <si>
    <t>Cambios en activos y pasivos:</t>
  </si>
  <si>
    <t>Instrumentos de patrimonio con cargo a resultados</t>
  </si>
  <si>
    <t>Beneficios empleados</t>
  </si>
  <si>
    <t>Impuesto a la riqueza pagado</t>
  </si>
  <si>
    <t>Intereses pagados</t>
  </si>
  <si>
    <t xml:space="preserve">Efectivo neto provisto por las actividades de operación </t>
  </si>
  <si>
    <t xml:space="preserve">Flujo de efectivo de las actividades de inversión: </t>
  </si>
  <si>
    <t>Adquisición de:</t>
  </si>
  <si>
    <t xml:space="preserve">Propiedades, planta y equipo </t>
  </si>
  <si>
    <t>Otros intangibles</t>
  </si>
  <si>
    <t>Producto de la venta de:</t>
  </si>
  <si>
    <t>Inversiones en compañías</t>
  </si>
  <si>
    <t>Exceso pagado por adquisición de participación a intereses no controlantes</t>
  </si>
  <si>
    <t>Dividendos recibidos de inversiones en compañías</t>
  </si>
  <si>
    <t xml:space="preserve">Efectivo neto usado en actividades de inversión </t>
  </si>
  <si>
    <t xml:space="preserve">Flujo de efectivo de las actividades de financiación: </t>
  </si>
  <si>
    <t xml:space="preserve">Dividendos pagados </t>
  </si>
  <si>
    <t>Adquisición de obligaciones financieras</t>
  </si>
  <si>
    <t>Pagos de obligaciones financieras</t>
  </si>
  <si>
    <t>Emisión de bonos</t>
  </si>
  <si>
    <t>Pago de bonos</t>
  </si>
  <si>
    <t xml:space="preserve">Aumento neto (disminución neta) del efectivo y equivalentes de efectivo </t>
  </si>
  <si>
    <t>Efecto ajuste por conversión en el efectivo y equivalentes de efectivo</t>
  </si>
  <si>
    <t>Efecto en diferencia en cambio  en el efectivo y equivalentes de efectivo</t>
  </si>
  <si>
    <t>Efectivo y equivalentes de efectivo al inicio del ejercicio</t>
  </si>
  <si>
    <t>Efectivo y equivalentes de efectivo al final del ejercicio</t>
  </si>
  <si>
    <t xml:space="preserve"> </t>
  </si>
  <si>
    <t>Valor razonable del activo financiero</t>
  </si>
  <si>
    <t>Activos financiero a costo amortizado</t>
  </si>
  <si>
    <t>Intereses costo amortizado</t>
  </si>
  <si>
    <t>Inversiones</t>
  </si>
  <si>
    <t>Otros activos intangibles</t>
  </si>
  <si>
    <t>Valoración de propiedades de inversión</t>
  </si>
  <si>
    <t>Impuesto de Renta y CREE</t>
  </si>
  <si>
    <t>Impuesto a la Renta y CREE pagado</t>
  </si>
  <si>
    <t>Instrucmentos financieros a valor razonable con cargo en ORI</t>
  </si>
  <si>
    <t xml:space="preserve">Efectivo neto provisto por las actividades de financiación </t>
  </si>
  <si>
    <t>Dividendos recibidos de instrumentos de patrimonio</t>
  </si>
  <si>
    <t>Inversiones de instrumentos de patrimonio</t>
  </si>
  <si>
    <t>Utilidad en la opción de compra arrendamiento financiero</t>
  </si>
  <si>
    <t>Rendimientos causados</t>
  </si>
  <si>
    <t>Rendimientos recibidos</t>
  </si>
  <si>
    <t>Operaciones de cobertura</t>
  </si>
  <si>
    <t>Activos intangibles</t>
  </si>
  <si>
    <t>Efecto combinaciones, fusiones y escisiones de negocios</t>
  </si>
  <si>
    <t>Inversiones negociables renta fija</t>
  </si>
  <si>
    <t>Derechos de uso</t>
  </si>
  <si>
    <t>Valoración contratos de construcción concesiones</t>
  </si>
  <si>
    <t>Propiedades de inversión</t>
  </si>
  <si>
    <t>(Ganancia)/Pérdida en:</t>
  </si>
  <si>
    <t xml:space="preserve">Activos intangibles:  </t>
  </si>
  <si>
    <t>PARTICIPACIÓN NO CONTROLADA</t>
  </si>
  <si>
    <t>Activos intangibles:</t>
  </si>
  <si>
    <t>Total activos intangibles</t>
  </si>
  <si>
    <t>Bonos</t>
  </si>
  <si>
    <t>Bancos y Leasing</t>
  </si>
  <si>
    <t>Arrendamiento FSRU SPEC</t>
  </si>
  <si>
    <t>Deuda Financiera</t>
  </si>
  <si>
    <t>Efectivo y Equivalentes</t>
  </si>
  <si>
    <t>Deuda Financiera Neta</t>
  </si>
  <si>
    <t xml:space="preserve">Bancos y Leasing </t>
  </si>
  <si>
    <t>2024 en adelante</t>
  </si>
  <si>
    <t>Subtotal</t>
  </si>
  <si>
    <t>Prima Colocación Acciones</t>
  </si>
  <si>
    <t>Subtotal Bonos</t>
  </si>
  <si>
    <t>Total Deuda Financiera</t>
  </si>
  <si>
    <t>Propiedades, gasoducto, planta y equipos y derecho de uso asociados</t>
  </si>
  <si>
    <t>2023 en adelante</t>
  </si>
  <si>
    <t>2025 en adelante</t>
  </si>
  <si>
    <t>2026 en adelante</t>
  </si>
  <si>
    <t xml:space="preserve">ESTADOS INTERMEDIOS CONSOLIDADOS DE FLUJOS DE EFECTIVO CONDENSADOS 
</t>
  </si>
  <si>
    <t>(En miles de pesos colombianos)</t>
  </si>
  <si>
    <t>ESTADO INTERMEDIO CONDENSADO SEPARADO DE SITUACIÓN FINANCIERA</t>
  </si>
  <si>
    <r>
      <t xml:space="preserve">ESTADO DE RESULTADOS SEPARADO
</t>
    </r>
    <r>
      <rPr>
        <b/>
        <sz val="10"/>
        <color theme="1" tint="0.14999847407452621"/>
        <rFont val="Calibri"/>
        <family val="2"/>
      </rPr>
      <t>(En miles de pesos colombianos)</t>
    </r>
  </si>
  <si>
    <t>ESTADO INTERMEDIO CONDENSADO CONSOLIDADO DE SITUACIÓN FINANCIERA</t>
  </si>
  <si>
    <r>
      <t xml:space="preserve">ESTADO DE RESULTADOS CONSOLIDADO
</t>
    </r>
    <r>
      <rPr>
        <b/>
        <sz val="10"/>
        <color theme="1" tint="0.14999847407452621"/>
        <rFont val="Calibri"/>
        <family val="2"/>
      </rPr>
      <t>(En miles de pesos colombianos)</t>
    </r>
  </si>
  <si>
    <t>AVISO LEGAL</t>
  </si>
  <si>
    <t xml:space="preserve">“Promigas S.A. E.S.P. declara que la información aquí publicada es fidedigna, verificable y corresponde a datos históricos que ya han sido debida y oportunamente reportados y revelados al mercado. Promigas no se hace responsable por el análisis, interpretación y adecuado entendimiento de la información, el cual corresponde al inversionista antes de adoptar su decisión de inversión.”
</t>
  </si>
  <si>
    <t>2027 en adelante</t>
  </si>
  <si>
    <t>Deterioro por pérdidas crediticias esperadas</t>
  </si>
  <si>
    <t>Indemnizaciones recibidas en especie</t>
  </si>
  <si>
    <t>Intereses causados</t>
  </si>
  <si>
    <t>Retiro de inversión en subordinada</t>
  </si>
  <si>
    <t>2028 en adelante</t>
  </si>
  <si>
    <t>Instrumentos de deuda con cargo al ORI</t>
  </si>
  <si>
    <t>Títulos de deuda mantenidos para recaudar</t>
  </si>
  <si>
    <t>Titulos de deuda y certificados mantenidos para recaudar y vender</t>
  </si>
  <si>
    <t>Disposición de:</t>
  </si>
  <si>
    <t>Títulos de deuda y certificados mantenidos para recaudar y vender</t>
  </si>
  <si>
    <t>Prestamos concedidos</t>
  </si>
  <si>
    <t>Recaudos prestamos concedidos</t>
  </si>
  <si>
    <t>Mantenidos para la venta</t>
  </si>
  <si>
    <t>Devolución aportes inversiones en compañías</t>
  </si>
  <si>
    <t>2029 en adelante</t>
  </si>
  <si>
    <t>Valoración de reconocimiento de arrendamiento financiero - arrendador</t>
  </si>
  <si>
    <t>Valoración de Coberturas de valor razonable</t>
  </si>
  <si>
    <t>Intrumentos de patrimonio a valor razonable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</si>
</sst>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._.&quot;$&quot;* #,##0_)_%;_._.&quot;$&quot;* \(#,##0\)_%;_._.&quot;$&quot;* 0_)_%;_._.@_)_%"/>
    <numFmt numFmtId="165" formatCode="_(* #,##0_);_(* \(#,##0\);_(* &quot;-&quot;_);_(@_)"/>
    <numFmt numFmtId="166" formatCode="_._.* #,##0_)_%;_._.* \(#,##0\)_%;_._.* 0_)_%;_._.@_)_%"/>
    <numFmt numFmtId="167" formatCode="_(* #,##0.00_);_(* \(#,##0.00\);_(* &quot;-&quot;_);_(@_)"/>
    <numFmt numFmtId="168" formatCode="_(* #,##0_);_(* \(#,##0\);_(* &quot;-&quot;??_);_(@_)"/>
    <numFmt numFmtId="169" formatCode="_-* #,##0_-;\-* #,##0_-;_-* &quot;-&quot;??_-;_-@_-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Arial"/>
      <family val="2"/>
    </font>
    <font>
      <b/>
      <sz val="11"/>
      <name val="Calibri"/>
      <family val="2"/>
    </font>
    <font>
      <sz val="12"/>
      <name val="Times New Roman"/>
      <family val="1"/>
    </font>
    <font>
      <sz val="11"/>
      <name val="Times New Roman"/>
      <family val="1"/>
    </font>
    <font>
      <u val="doubleAccounting"/>
      <sz val="12"/>
      <name val="Times New Roman"/>
      <family val="1"/>
    </font>
    <font>
      <sz val="11"/>
      <name val="Calibri"/>
      <family val="2"/>
    </font>
    <font>
      <sz val="11"/>
      <color indexed="23"/>
      <name val="Calibri"/>
      <family val="2"/>
    </font>
    <font>
      <b/>
      <sz val="11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rgb="FF085395"/>
      <name val="Calibri"/>
      <family val="2"/>
    </font>
    <font>
      <b/>
      <sz val="12"/>
      <color rgb="FF01B4E3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rgb="FFFFFFFF"/>
      <name val="Calibri"/>
      <family val="2"/>
    </font>
    <font>
      <b/>
      <sz val="12"/>
      <color rgb="FFFF0000"/>
      <name val="Calibri"/>
      <family val="2"/>
    </font>
    <font>
      <sz val="11"/>
      <color theme="1" tint="0.14999847407452621"/>
      <name val="Calibri"/>
      <family val="2"/>
    </font>
    <font>
      <sz val="11"/>
      <color theme="1" tint="0.14999847407452621"/>
      <name val="Calibri"/>
      <family val="2"/>
      <scheme val="minor"/>
    </font>
    <font>
      <b/>
      <sz val="11"/>
      <color theme="1" tint="0.14999847407452621"/>
      <name val="Calibri"/>
      <family val="2"/>
    </font>
    <font>
      <sz val="12"/>
      <color theme="1" tint="0.14999847407452621"/>
      <name val="Calibri"/>
      <family val="2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</font>
    <font>
      <b/>
      <sz val="12"/>
      <color theme="1" tint="0.1499984740745262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 tint="0.1499984740745262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0"/>
      <color theme="1" tint="0.1499984740745262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9" tint="-0.249977111117893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2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B4E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/>
    <xf numFmtId="0" fontId="2" fillId="0" borderId="0" applyFill="0" applyBorder="0" applyAlignment="0" applyProtection="0">
      <protection locked="0"/>
    </xf>
    <xf numFmtId="0" fontId="3" fillId="0" borderId="1" applyFill="0" applyAlignment="0" applyProtection="0">
      <protection locked="0"/>
    </xf>
    <xf numFmtId="164" fontId="5" fillId="0" borderId="0" applyFill="0" applyBorder="0" applyAlignment="0" applyProtection="0"/>
    <xf numFmtId="166" fontId="6" fillId="0" borderId="0"/>
    <xf numFmtId="164" fontId="7" fillId="0" borderId="0"/>
    <xf numFmtId="0" fontId="10" fillId="0" borderId="0" applyFill="0" applyBorder="0" applyProtection="0">
      <alignment horizontal="center"/>
      <protection locked="0"/>
    </xf>
    <xf numFmtId="0" fontId="3" fillId="0" borderId="0" applyFill="0" applyAlignment="0" applyProtection="0">
      <protection locked="0"/>
    </xf>
    <xf numFmtId="0" fontId="12" fillId="0" borderId="0"/>
    <xf numFmtId="43" fontId="13" fillId="0" borderId="0" applyFont="0" applyFill="0" applyBorder="0" applyAlignment="0" applyProtection="0"/>
    <xf numFmtId="0" fontId="12" fillId="0" borderId="0"/>
    <xf numFmtId="9" fontId="13" fillId="0" borderId="0" applyFont="0" applyFill="0" applyBorder="0" applyAlignment="0" applyProtection="0"/>
  </cellStyleXfs>
  <cellXfs count="130">
    <xf numFmtId="0" fontId="0" fillId="0" borderId="0" xfId="0"/>
    <xf numFmtId="0" fontId="4" fillId="0" borderId="0" xfId="1" applyFont="1" applyFill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2" applyFont="1" applyFill="1" applyBorder="1" applyAlignment="1">
      <alignment vertical="center"/>
      <protection locked="0"/>
    </xf>
    <xf numFmtId="165" fontId="8" fillId="0" borderId="0" xfId="3" applyNumberFormat="1" applyFont="1" applyFill="1" applyAlignment="1">
      <alignment vertical="center"/>
    </xf>
    <xf numFmtId="165" fontId="8" fillId="0" borderId="0" xfId="4" applyNumberFormat="1" applyFont="1" applyAlignment="1">
      <alignment vertical="center"/>
    </xf>
    <xf numFmtId="165" fontId="8" fillId="0" borderId="0" xfId="1" applyNumberFormat="1" applyFont="1" applyFill="1" applyAlignment="1" applyProtection="1">
      <alignment vertical="center"/>
    </xf>
    <xf numFmtId="165" fontId="0" fillId="0" borderId="0" xfId="0" applyNumberFormat="1"/>
    <xf numFmtId="165" fontId="8" fillId="0" borderId="0" xfId="1" applyNumberFormat="1" applyFont="1" applyFill="1" applyBorder="1" applyAlignment="1" applyProtection="1">
      <alignment vertical="center"/>
    </xf>
    <xf numFmtId="165" fontId="8" fillId="0" borderId="0" xfId="3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165" fontId="8" fillId="0" borderId="0" xfId="5" applyNumberFormat="1" applyFont="1" applyAlignment="1">
      <alignment vertical="center"/>
    </xf>
    <xf numFmtId="165" fontId="9" fillId="0" borderId="0" xfId="3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 applyProtection="1">
      <alignment vertical="center"/>
    </xf>
    <xf numFmtId="167" fontId="8" fillId="0" borderId="0" xfId="5" applyNumberFormat="1" applyFont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1" fillId="0" borderId="0" xfId="0" applyFont="1"/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indent="1"/>
    </xf>
    <xf numFmtId="168" fontId="15" fillId="0" borderId="9" xfId="0" applyNumberFormat="1" applyFont="1" applyBorder="1" applyAlignment="1">
      <alignment horizontal="center" vertical="center"/>
    </xf>
    <xf numFmtId="168" fontId="16" fillId="0" borderId="9" xfId="0" applyNumberFormat="1" applyFont="1" applyBorder="1" applyAlignment="1">
      <alignment horizontal="center" vertical="center"/>
    </xf>
    <xf numFmtId="0" fontId="1" fillId="3" borderId="0" xfId="0" applyFont="1" applyFill="1"/>
    <xf numFmtId="169" fontId="0" fillId="0" borderId="0" xfId="9" applyNumberFormat="1" applyFont="1"/>
    <xf numFmtId="169" fontId="0" fillId="0" borderId="0" xfId="0" applyNumberFormat="1"/>
    <xf numFmtId="3" fontId="18" fillId="0" borderId="11" xfId="0" applyNumberFormat="1" applyFont="1" applyBorder="1" applyAlignment="1">
      <alignment horizontal="center" vertical="center" wrapText="1" readingOrder="1"/>
    </xf>
    <xf numFmtId="165" fontId="19" fillId="0" borderId="0" xfId="3" applyNumberFormat="1" applyFont="1" applyFill="1" applyAlignment="1">
      <alignment vertical="center"/>
    </xf>
    <xf numFmtId="165" fontId="19" fillId="0" borderId="0" xfId="3" applyNumberFormat="1" applyFont="1" applyFill="1" applyBorder="1" applyAlignment="1">
      <alignment vertical="center"/>
    </xf>
    <xf numFmtId="0" fontId="20" fillId="0" borderId="0" xfId="0" applyFont="1"/>
    <xf numFmtId="165" fontId="21" fillId="0" borderId="0" xfId="3" applyNumberFormat="1" applyFont="1" applyFill="1" applyBorder="1" applyAlignment="1">
      <alignment vertical="center"/>
    </xf>
    <xf numFmtId="165" fontId="19" fillId="0" borderId="0" xfId="4" applyNumberFormat="1" applyFont="1" applyAlignment="1">
      <alignment vertical="center"/>
    </xf>
    <xf numFmtId="165" fontId="21" fillId="0" borderId="0" xfId="4" applyNumberFormat="1" applyFont="1" applyAlignment="1">
      <alignment vertical="center"/>
    </xf>
    <xf numFmtId="165" fontId="19" fillId="0" borderId="0" xfId="1" applyNumberFormat="1" applyFont="1" applyFill="1" applyBorder="1" applyAlignment="1" applyProtection="1">
      <alignment vertical="center"/>
    </xf>
    <xf numFmtId="165" fontId="21" fillId="0" borderId="0" xfId="1" applyNumberFormat="1" applyFont="1" applyFill="1" applyBorder="1" applyAlignment="1" applyProtection="1">
      <alignment vertical="center"/>
    </xf>
    <xf numFmtId="165" fontId="19" fillId="0" borderId="0" xfId="5" applyNumberFormat="1" applyFont="1" applyAlignment="1">
      <alignment vertical="center"/>
    </xf>
    <xf numFmtId="167" fontId="21" fillId="0" borderId="0" xfId="5" applyNumberFormat="1" applyFont="1" applyAlignment="1">
      <alignment vertical="center"/>
    </xf>
    <xf numFmtId="165" fontId="19" fillId="0" borderId="0" xfId="3" applyNumberFormat="1" applyFont="1" applyFill="1" applyBorder="1" applyAlignment="1">
      <alignment horizontal="left" vertical="center" indent="1"/>
    </xf>
    <xf numFmtId="168" fontId="0" fillId="0" borderId="0" xfId="0" applyNumberFormat="1"/>
    <xf numFmtId="165" fontId="22" fillId="0" borderId="0" xfId="3" applyNumberFormat="1" applyFont="1" applyFill="1" applyAlignment="1">
      <alignment vertical="center"/>
    </xf>
    <xf numFmtId="165" fontId="22" fillId="0" borderId="0" xfId="3" applyNumberFormat="1" applyFont="1" applyFill="1" applyBorder="1" applyAlignment="1">
      <alignment vertical="center"/>
    </xf>
    <xf numFmtId="0" fontId="23" fillId="0" borderId="0" xfId="0" applyFont="1"/>
    <xf numFmtId="165" fontId="24" fillId="0" borderId="3" xfId="3" applyNumberFormat="1" applyFont="1" applyFill="1" applyBorder="1" applyAlignment="1">
      <alignment vertical="center"/>
    </xf>
    <xf numFmtId="165" fontId="24" fillId="0" borderId="0" xfId="3" applyNumberFormat="1" applyFont="1" applyFill="1" applyBorder="1" applyAlignment="1">
      <alignment vertical="center"/>
    </xf>
    <xf numFmtId="0" fontId="25" fillId="0" borderId="0" xfId="0" applyFont="1"/>
    <xf numFmtId="0" fontId="23" fillId="0" borderId="0" xfId="0" applyFont="1" applyAlignment="1">
      <alignment horizontal="left" indent="2"/>
    </xf>
    <xf numFmtId="0" fontId="23" fillId="0" borderId="0" xfId="0" applyFont="1" applyAlignment="1">
      <alignment horizontal="left" indent="3"/>
    </xf>
    <xf numFmtId="0" fontId="23" fillId="3" borderId="0" xfId="8" applyFont="1" applyFill="1" applyAlignment="1">
      <alignment horizontal="left" indent="3"/>
    </xf>
    <xf numFmtId="0" fontId="23" fillId="3" borderId="0" xfId="8" applyFont="1" applyFill="1" applyAlignment="1">
      <alignment horizontal="left" indent="2"/>
    </xf>
    <xf numFmtId="0" fontId="25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23" fillId="3" borderId="0" xfId="8" applyFont="1" applyFill="1" applyAlignment="1">
      <alignment horizontal="left" vertical="center" indent="3"/>
    </xf>
    <xf numFmtId="0" fontId="27" fillId="0" borderId="0" xfId="0" applyFont="1" applyAlignment="1">
      <alignment horizontal="center" vertical="center"/>
    </xf>
    <xf numFmtId="0" fontId="28" fillId="0" borderId="0" xfId="0" applyFont="1"/>
    <xf numFmtId="0" fontId="26" fillId="2" borderId="7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4" fillId="0" borderId="0" xfId="1" applyFont="1" applyFill="1" applyBorder="1" applyAlignment="1" applyProtection="1">
      <alignment vertical="center" wrapText="1"/>
    </xf>
    <xf numFmtId="0" fontId="26" fillId="6" borderId="5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65" fontId="22" fillId="0" borderId="1" xfId="4" applyNumberFormat="1" applyFont="1" applyBorder="1" applyAlignment="1">
      <alignment vertical="center"/>
    </xf>
    <xf numFmtId="165" fontId="22" fillId="0" borderId="0" xfId="4" applyNumberFormat="1" applyFont="1" applyAlignment="1">
      <alignment vertical="center"/>
    </xf>
    <xf numFmtId="165" fontId="24" fillId="0" borderId="0" xfId="4" applyNumberFormat="1" applyFont="1" applyAlignment="1">
      <alignment vertical="center"/>
    </xf>
    <xf numFmtId="165" fontId="22" fillId="0" borderId="0" xfId="1" applyNumberFormat="1" applyFont="1" applyFill="1" applyAlignment="1" applyProtection="1">
      <alignment vertical="center"/>
    </xf>
    <xf numFmtId="165" fontId="22" fillId="0" borderId="0" xfId="1" applyNumberFormat="1" applyFont="1" applyFill="1" applyBorder="1" applyAlignment="1" applyProtection="1">
      <alignment vertical="center"/>
    </xf>
    <xf numFmtId="165" fontId="22" fillId="0" borderId="1" xfId="3" applyNumberFormat="1" applyFont="1" applyFill="1" applyBorder="1" applyAlignment="1">
      <alignment vertical="center"/>
    </xf>
    <xf numFmtId="165" fontId="24" fillId="0" borderId="0" xfId="1" applyNumberFormat="1" applyFont="1" applyFill="1" applyBorder="1" applyAlignment="1" applyProtection="1">
      <alignment vertical="center"/>
    </xf>
    <xf numFmtId="165" fontId="22" fillId="0" borderId="2" xfId="5" applyNumberFormat="1" applyFont="1" applyBorder="1" applyAlignment="1">
      <alignment vertical="center"/>
    </xf>
    <xf numFmtId="165" fontId="22" fillId="0" borderId="0" xfId="5" applyNumberFormat="1" applyFont="1" applyAlignment="1">
      <alignment vertical="center"/>
    </xf>
    <xf numFmtId="167" fontId="24" fillId="0" borderId="2" xfId="5" applyNumberFormat="1" applyFont="1" applyBorder="1" applyAlignment="1">
      <alignment vertical="center"/>
    </xf>
    <xf numFmtId="167" fontId="24" fillId="0" borderId="0" xfId="5" applyNumberFormat="1" applyFont="1" applyAlignment="1">
      <alignment vertical="center"/>
    </xf>
    <xf numFmtId="165" fontId="24" fillId="5" borderId="3" xfId="3" applyNumberFormat="1" applyFont="1" applyFill="1" applyBorder="1" applyAlignment="1">
      <alignment vertical="center"/>
    </xf>
    <xf numFmtId="165" fontId="22" fillId="0" borderId="0" xfId="3" applyNumberFormat="1" applyFont="1" applyFill="1" applyAlignment="1">
      <alignment horizontal="left" vertical="center" indent="1"/>
    </xf>
    <xf numFmtId="165" fontId="22" fillId="0" borderId="0" xfId="3" quotePrefix="1" applyNumberFormat="1" applyFont="1" applyFill="1" applyAlignment="1">
      <alignment horizontal="left" vertical="center" indent="1"/>
    </xf>
    <xf numFmtId="165" fontId="22" fillId="0" borderId="0" xfId="3" applyNumberFormat="1" applyFont="1" applyFill="1" applyBorder="1" applyAlignment="1">
      <alignment horizontal="left" vertical="center" indent="1"/>
    </xf>
    <xf numFmtId="165" fontId="22" fillId="0" borderId="0" xfId="3" quotePrefix="1" applyNumberFormat="1" applyFont="1" applyFill="1" applyAlignment="1">
      <alignment vertical="center"/>
    </xf>
    <xf numFmtId="165" fontId="22" fillId="0" borderId="3" xfId="3" applyNumberFormat="1" applyFont="1" applyFill="1" applyBorder="1" applyAlignment="1">
      <alignment vertical="center"/>
    </xf>
    <xf numFmtId="165" fontId="24" fillId="5" borderId="4" xfId="3" applyNumberFormat="1" applyFont="1" applyFill="1" applyBorder="1" applyAlignment="1">
      <alignment vertical="center"/>
    </xf>
    <xf numFmtId="0" fontId="27" fillId="0" borderId="0" xfId="0" applyFont="1"/>
    <xf numFmtId="165" fontId="24" fillId="5" borderId="2" xfId="3" applyNumberFormat="1" applyFont="1" applyFill="1" applyBorder="1" applyAlignment="1">
      <alignment vertical="center"/>
    </xf>
    <xf numFmtId="165" fontId="24" fillId="5" borderId="1" xfId="3" applyNumberFormat="1" applyFont="1" applyFill="1" applyBorder="1" applyAlignment="1">
      <alignment vertical="center"/>
    </xf>
    <xf numFmtId="0" fontId="25" fillId="5" borderId="0" xfId="0" applyFont="1" applyFill="1"/>
    <xf numFmtId="0" fontId="29" fillId="0" borderId="0" xfId="1" applyFont="1" applyFill="1" applyBorder="1" applyAlignment="1" applyProtection="1">
      <alignment vertical="center" wrapText="1"/>
    </xf>
    <xf numFmtId="165" fontId="28" fillId="0" borderId="0" xfId="0" applyNumberFormat="1" applyFont="1"/>
    <xf numFmtId="165" fontId="30" fillId="0" borderId="0" xfId="3" applyNumberFormat="1" applyFont="1" applyFill="1" applyBorder="1" applyAlignment="1">
      <alignment vertical="center"/>
    </xf>
    <xf numFmtId="0" fontId="23" fillId="0" borderId="0" xfId="0" applyFont="1" applyAlignment="1">
      <alignment horizontal="left"/>
    </xf>
    <xf numFmtId="165" fontId="31" fillId="0" borderId="0" xfId="3" applyNumberFormat="1" applyFont="1" applyFill="1" applyBorder="1" applyAlignment="1">
      <alignment vertical="center"/>
    </xf>
    <xf numFmtId="165" fontId="24" fillId="5" borderId="8" xfId="3" applyNumberFormat="1" applyFont="1" applyFill="1" applyBorder="1" applyAlignment="1">
      <alignment vertical="center"/>
    </xf>
    <xf numFmtId="165" fontId="24" fillId="0" borderId="8" xfId="3" applyNumberFormat="1" applyFont="1" applyFill="1" applyBorder="1" applyAlignment="1">
      <alignment vertical="center"/>
    </xf>
    <xf numFmtId="0" fontId="32" fillId="0" borderId="0" xfId="0" applyFont="1"/>
    <xf numFmtId="0" fontId="26" fillId="4" borderId="6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165" fontId="24" fillId="5" borderId="0" xfId="4" applyNumberFormat="1" applyFont="1" applyFill="1" applyAlignment="1">
      <alignment vertical="center"/>
    </xf>
    <xf numFmtId="165" fontId="24" fillId="5" borderId="0" xfId="1" applyNumberFormat="1" applyFont="1" applyFill="1" applyAlignment="1" applyProtection="1">
      <alignment vertical="center"/>
    </xf>
    <xf numFmtId="165" fontId="24" fillId="5" borderId="2" xfId="1" applyNumberFormat="1" applyFont="1" applyFill="1" applyBorder="1" applyAlignment="1" applyProtection="1">
      <alignment vertical="center"/>
    </xf>
    <xf numFmtId="0" fontId="33" fillId="0" borderId="0" xfId="0" applyFont="1"/>
    <xf numFmtId="0" fontId="25" fillId="5" borderId="0" xfId="0" applyFont="1" applyFill="1" applyAlignment="1">
      <alignment horizontal="left" indent="1"/>
    </xf>
    <xf numFmtId="0" fontId="36" fillId="0" borderId="0" xfId="0" applyFont="1"/>
    <xf numFmtId="0" fontId="36" fillId="0" borderId="0" xfId="0" applyFont="1" applyAlignment="1">
      <alignment wrapText="1"/>
    </xf>
    <xf numFmtId="165" fontId="22" fillId="0" borderId="1" xfId="3" quotePrefix="1" applyNumberFormat="1" applyFont="1" applyFill="1" applyBorder="1" applyAlignment="1">
      <alignment vertical="center"/>
    </xf>
    <xf numFmtId="17" fontId="14" fillId="0" borderId="0" xfId="0" applyNumberFormat="1" applyFont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horizontal="center" vertical="center"/>
    </xf>
    <xf numFmtId="168" fontId="37" fillId="0" borderId="0" xfId="0" applyNumberFormat="1" applyFont="1" applyAlignment="1">
      <alignment horizontal="center" vertical="center"/>
    </xf>
    <xf numFmtId="43" fontId="0" fillId="0" borderId="0" xfId="9" applyFont="1"/>
    <xf numFmtId="17" fontId="14" fillId="3" borderId="0" xfId="0" applyNumberFormat="1" applyFont="1" applyFill="1" applyAlignment="1">
      <alignment horizontal="center" vertical="center" wrapText="1" readingOrder="1"/>
    </xf>
    <xf numFmtId="0" fontId="0" fillId="3" borderId="0" xfId="0" applyFill="1"/>
    <xf numFmtId="0" fontId="0" fillId="3" borderId="0" xfId="0" applyFill="1" applyAlignment="1">
      <alignment horizontal="center"/>
    </xf>
    <xf numFmtId="0" fontId="16" fillId="0" borderId="0" xfId="0" applyFont="1" applyAlignment="1">
      <alignment horizontal="center" vertical="center"/>
    </xf>
    <xf numFmtId="168" fontId="37" fillId="3" borderId="0" xfId="0" applyNumberFormat="1" applyFont="1" applyFill="1" applyAlignment="1">
      <alignment horizontal="center" vertical="center"/>
    </xf>
    <xf numFmtId="168" fontId="16" fillId="0" borderId="0" xfId="0" applyNumberFormat="1" applyFont="1" applyAlignment="1">
      <alignment horizontal="center" vertical="center"/>
    </xf>
    <xf numFmtId="169" fontId="0" fillId="0" borderId="0" xfId="9" applyNumberFormat="1" applyFont="1" applyBorder="1" applyAlignment="1">
      <alignment horizontal="center"/>
    </xf>
    <xf numFmtId="169" fontId="0" fillId="0" borderId="0" xfId="9" applyNumberFormat="1" applyFont="1" applyBorder="1"/>
    <xf numFmtId="0" fontId="0" fillId="0" borderId="0" xfId="0" applyAlignment="1">
      <alignment horizontal="center"/>
    </xf>
    <xf numFmtId="0" fontId="16" fillId="3" borderId="0" xfId="0" applyFont="1" applyFill="1" applyAlignment="1">
      <alignment horizontal="center" vertical="center"/>
    </xf>
    <xf numFmtId="0" fontId="0" fillId="0" borderId="10" xfId="0" applyBorder="1"/>
    <xf numFmtId="168" fontId="0" fillId="0" borderId="10" xfId="0" applyNumberFormat="1" applyBorder="1"/>
    <xf numFmtId="10" fontId="0" fillId="0" borderId="0" xfId="11" applyNumberFormat="1" applyFont="1"/>
    <xf numFmtId="0" fontId="34" fillId="0" borderId="16" xfId="10" applyFont="1" applyBorder="1" applyAlignment="1">
      <alignment horizontal="center" vertical="center" wrapText="1"/>
    </xf>
    <xf numFmtId="0" fontId="34" fillId="0" borderId="12" xfId="10" applyFont="1" applyBorder="1" applyAlignment="1">
      <alignment horizontal="center" vertical="center" wrapText="1"/>
    </xf>
    <xf numFmtId="0" fontId="34" fillId="0" borderId="17" xfId="1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9" fontId="17" fillId="4" borderId="0" xfId="0" applyNumberFormat="1" applyFont="1" applyFill="1" applyAlignment="1">
      <alignment horizontal="center" vertical="center" wrapText="1" readingOrder="1"/>
    </xf>
    <xf numFmtId="17" fontId="14" fillId="0" borderId="0" xfId="0" applyNumberFormat="1" applyFont="1" applyAlignment="1">
      <alignment horizontal="center" vertical="center" wrapText="1" readingOrder="1"/>
    </xf>
    <xf numFmtId="168" fontId="14" fillId="0" borderId="0" xfId="0" applyNumberFormat="1" applyFont="1" applyAlignment="1">
      <alignment horizontal="center" vertical="center" wrapText="1" readingOrder="1"/>
    </xf>
    <xf numFmtId="17" fontId="14" fillId="3" borderId="0" xfId="0" applyNumberFormat="1" applyFont="1" applyFill="1" applyAlignment="1">
      <alignment horizontal="center" vertical="center" wrapText="1" readingOrder="1"/>
    </xf>
  </cellXfs>
  <cellStyles count="12">
    <cellStyle name="Centered Heading_Worksheet in J: MARKETING Templates D&amp;T Templates Noviembre 2002 Informe Modelo" xfId="6" xr:uid="{FFC3085B-4888-4FED-A5AB-245F54B8FCA7}"/>
    <cellStyle name="Comma_normal" xfId="4" xr:uid="{C083925C-66DB-4D34-93E1-EF7F06F3F5AD}"/>
    <cellStyle name="Currency_inicial" xfId="3" xr:uid="{F690099F-02D5-4C3C-A515-51CB3A72A2EA}"/>
    <cellStyle name="Currency_linea doble" xfId="5" xr:uid="{C8D7A98A-755F-498E-81FB-EFC2B7B72C8E}"/>
    <cellStyle name="Heading No Underline_Worksheet in J: MARKETING Templates D&amp;T Templates Noviembre 2002 Informe Modelo" xfId="7" xr:uid="{8E15CBA0-8AE7-4E23-8FE7-16031BE7DACF}"/>
    <cellStyle name="Heading With Underline_Worksheet in J: MARKETING Templates D&amp;T Templates Noviembre 2002 Informe Modelo" xfId="2" xr:uid="{2FD9E99B-0C5E-4C14-8D23-CDC3450B7E63}"/>
    <cellStyle name="Millares" xfId="9" builtinId="3"/>
    <cellStyle name="Normal" xfId="0" builtinId="0"/>
    <cellStyle name="Normal 3" xfId="8" xr:uid="{EFBC14E8-2C4B-47E3-8A7F-8BD07FBAB47A}"/>
    <cellStyle name="Normal 7" xfId="10" xr:uid="{74FE24D2-3BCE-45F4-8CCD-F93A76F28A44}"/>
    <cellStyle name="Normal 9" xfId="1" xr:uid="{9611F7B5-D4BA-4942-BC41-5F99F825ACDC}"/>
    <cellStyle name="Porcentaje" xfId="11" builtinId="5"/>
  </cellStyles>
  <dxfs count="0"/>
  <tableStyles count="0" defaultTableStyle="TableStyleMedium2" defaultPivotStyle="PivotStyleLight16"/>
  <colors>
    <mruColors>
      <color rgb="FF01B4E3"/>
      <color rgb="FF83AD39"/>
      <color rgb="FF0035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1</xdr:row>
      <xdr:rowOff>28575</xdr:rowOff>
    </xdr:from>
    <xdr:ext cx="952500" cy="635000"/>
    <xdr:pic>
      <xdr:nvPicPr>
        <xdr:cNvPr id="4" name="image1.jpeg" descr="image1.jpeg">
          <a:extLst>
            <a:ext uri="{FF2B5EF4-FFF2-40B4-BE49-F238E27FC236}">
              <a16:creationId xmlns:a16="http://schemas.microsoft.com/office/drawing/2014/main" id="{8FBC4928-C922-43FC-9424-93DEEFBA0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228600"/>
          <a:ext cx="952500" cy="635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63499</xdr:colOff>
      <xdr:row>0</xdr:row>
      <xdr:rowOff>2</xdr:rowOff>
    </xdr:from>
    <xdr:ext cx="1371600" cy="914400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4BE52E04-3C4B-4122-B589-04749A2E9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99" y="2"/>
          <a:ext cx="1371600" cy="9144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42335</xdr:colOff>
      <xdr:row>0</xdr:row>
      <xdr:rowOff>31749</xdr:rowOff>
    </xdr:from>
    <xdr:ext cx="1371600" cy="914400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B575FC53-26B1-426D-AA59-108141D19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5" y="31749"/>
          <a:ext cx="1371600" cy="9144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51767</xdr:colOff>
      <xdr:row>0</xdr:row>
      <xdr:rowOff>31060</xdr:rowOff>
    </xdr:from>
    <xdr:ext cx="1371600" cy="914400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B7BF4157-AB15-4034-86F1-8B010B09B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67" y="31060"/>
          <a:ext cx="1371600" cy="9144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31750</xdr:colOff>
      <xdr:row>0</xdr:row>
      <xdr:rowOff>21167</xdr:rowOff>
    </xdr:from>
    <xdr:ext cx="1371600" cy="914400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C6A7870E-60EA-400D-A8D5-00F428B3D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21167"/>
          <a:ext cx="1371600" cy="9144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42334</xdr:rowOff>
    </xdr:from>
    <xdr:ext cx="1371600" cy="914400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9D1BE6E8-A191-47BC-8667-E4A750CB4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42334"/>
          <a:ext cx="1371600" cy="9144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1371600" cy="914400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69822503-AE48-4492-8325-94049F9C7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1371600" cy="9144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FCA11-8C83-4DCB-88D2-581D134C7A53}">
  <dimension ref="B1:G5"/>
  <sheetViews>
    <sheetView showGridLines="0" workbookViewId="0">
      <selection activeCell="B2" sqref="B2:G4"/>
    </sheetView>
  </sheetViews>
  <sheetFormatPr baseColWidth="10" defaultRowHeight="15" x14ac:dyDescent="0.25"/>
  <cols>
    <col min="2" max="7" width="19" customWidth="1"/>
  </cols>
  <sheetData>
    <row r="1" spans="2:7" ht="15.75" thickBot="1" x14ac:dyDescent="0.3"/>
    <row r="2" spans="2:7" x14ac:dyDescent="0.25">
      <c r="B2" s="118" t="s">
        <v>177</v>
      </c>
      <c r="C2" s="119"/>
      <c r="D2" s="119"/>
      <c r="E2" s="119"/>
      <c r="F2" s="119"/>
      <c r="G2" s="120"/>
    </row>
    <row r="3" spans="2:7" x14ac:dyDescent="0.25">
      <c r="B3" s="121"/>
      <c r="C3" s="122"/>
      <c r="D3" s="122"/>
      <c r="E3" s="122"/>
      <c r="F3" s="122"/>
      <c r="G3" s="123"/>
    </row>
    <row r="4" spans="2:7" x14ac:dyDescent="0.25">
      <c r="B4" s="121"/>
      <c r="C4" s="122"/>
      <c r="D4" s="122"/>
      <c r="E4" s="122"/>
      <c r="F4" s="122"/>
      <c r="G4" s="123"/>
    </row>
    <row r="5" spans="2:7" ht="95.25" customHeight="1" thickBot="1" x14ac:dyDescent="0.3">
      <c r="B5" s="115" t="s">
        <v>178</v>
      </c>
      <c r="C5" s="116"/>
      <c r="D5" s="116"/>
      <c r="E5" s="116"/>
      <c r="F5" s="116"/>
      <c r="G5" s="117"/>
    </row>
  </sheetData>
  <mergeCells count="2">
    <mergeCell ref="B5:G5"/>
    <mergeCell ref="B2:G4"/>
  </mergeCell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5491-E9ED-4255-9756-0A02107EDA1F}">
  <dimension ref="A6:AO94"/>
  <sheetViews>
    <sheetView showGridLines="0" tabSelected="1" zoomScale="80" zoomScaleNormal="80" workbookViewId="0">
      <pane xSplit="1" ySplit="8" topLeftCell="B9" activePane="bottomRight" state="frozen"/>
      <selection pane="topRight" activeCell="B1" sqref="B1"/>
      <selection pane="bottomLeft" activeCell="A7" sqref="A7"/>
      <selection pane="bottomRight" activeCell="C6" sqref="C6:F6"/>
    </sheetView>
  </sheetViews>
  <sheetFormatPr baseColWidth="10" defaultRowHeight="15" x14ac:dyDescent="0.25"/>
  <cols>
    <col min="1" max="1" width="71.140625" customWidth="1"/>
    <col min="2" max="2" width="1.85546875" customWidth="1"/>
    <col min="3" max="6" width="16.7109375" bestFit="1" customWidth="1"/>
    <col min="7" max="7" width="1.85546875" customWidth="1"/>
    <col min="8" max="9" width="16.7109375" bestFit="1" customWidth="1"/>
    <col min="10" max="11" width="18.140625" bestFit="1" customWidth="1"/>
    <col min="12" max="12" width="1.85546875" customWidth="1"/>
    <col min="13" max="16" width="18.140625" bestFit="1" customWidth="1"/>
    <col min="17" max="17" width="1.85546875" customWidth="1"/>
    <col min="18" max="21" width="18.140625" bestFit="1" customWidth="1"/>
    <col min="22" max="22" width="1.85546875" customWidth="1"/>
    <col min="23" max="25" width="18.140625" customWidth="1"/>
    <col min="26" max="26" width="18.140625" bestFit="1" customWidth="1"/>
    <col min="27" max="27" width="1.7109375" customWidth="1"/>
    <col min="28" max="30" width="18.140625" customWidth="1"/>
    <col min="31" max="31" width="18.140625" bestFit="1" customWidth="1"/>
    <col min="32" max="32" width="1.7109375" customWidth="1"/>
    <col min="33" max="36" width="18.140625" customWidth="1"/>
    <col min="37" max="37" width="1.7109375" customWidth="1"/>
    <col min="38" max="38" width="18.140625" customWidth="1"/>
    <col min="39" max="39" width="18.140625" bestFit="1" customWidth="1"/>
    <col min="40" max="40" width="16" hidden="1" customWidth="1"/>
    <col min="41" max="41" width="3.42578125" hidden="1" customWidth="1"/>
  </cols>
  <sheetData>
    <row r="6" spans="1:41" ht="31.5" x14ac:dyDescent="0.25">
      <c r="A6" s="54" t="s">
        <v>175</v>
      </c>
      <c r="B6" s="10"/>
      <c r="C6" s="124">
        <v>2017</v>
      </c>
      <c r="D6" s="124"/>
      <c r="E6" s="124"/>
      <c r="F6" s="124"/>
      <c r="G6" s="10"/>
      <c r="H6" s="124">
        <v>2018</v>
      </c>
      <c r="I6" s="124"/>
      <c r="J6" s="124"/>
      <c r="K6" s="124"/>
      <c r="L6" s="10"/>
      <c r="M6" s="124">
        <v>2019</v>
      </c>
      <c r="N6" s="124"/>
      <c r="O6" s="124"/>
      <c r="P6" s="124"/>
      <c r="Q6" s="10"/>
      <c r="R6" s="124">
        <v>2020</v>
      </c>
      <c r="S6" s="124"/>
      <c r="T6" s="124"/>
      <c r="U6" s="124"/>
      <c r="W6" s="124">
        <v>2021</v>
      </c>
      <c r="X6" s="124"/>
      <c r="Y6" s="124"/>
      <c r="Z6" s="124"/>
      <c r="AB6" s="124">
        <v>2022</v>
      </c>
      <c r="AC6" s="124"/>
      <c r="AD6" s="124"/>
      <c r="AE6" s="124"/>
      <c r="AG6" s="124">
        <v>2023</v>
      </c>
      <c r="AH6" s="124"/>
      <c r="AI6" s="124"/>
      <c r="AJ6" s="124"/>
      <c r="AL6" s="124">
        <v>2024</v>
      </c>
      <c r="AM6" s="124"/>
      <c r="AN6" s="124"/>
      <c r="AO6" s="124"/>
    </row>
    <row r="7" spans="1:41" ht="6" customHeight="1" thickBot="1" x14ac:dyDescent="0.3">
      <c r="A7" s="27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41" ht="15.75" thickBot="1" x14ac:dyDescent="0.3">
      <c r="A8" s="86" t="s">
        <v>172</v>
      </c>
      <c r="B8" s="10"/>
      <c r="C8" s="15" t="s">
        <v>0</v>
      </c>
      <c r="D8" s="15" t="s">
        <v>1</v>
      </c>
      <c r="E8" s="15" t="s">
        <v>2</v>
      </c>
      <c r="F8" s="15" t="s">
        <v>3</v>
      </c>
      <c r="G8" s="10"/>
      <c r="H8" s="15" t="s">
        <v>0</v>
      </c>
      <c r="I8" s="15" t="s">
        <v>1</v>
      </c>
      <c r="J8" s="15" t="s">
        <v>2</v>
      </c>
      <c r="K8" s="15" t="s">
        <v>3</v>
      </c>
      <c r="L8" s="10"/>
      <c r="M8" s="15" t="s">
        <v>0</v>
      </c>
      <c r="N8" s="15" t="s">
        <v>1</v>
      </c>
      <c r="O8" s="15" t="s">
        <v>2</v>
      </c>
      <c r="P8" s="15" t="s">
        <v>3</v>
      </c>
      <c r="Q8" s="10"/>
      <c r="R8" s="15" t="s">
        <v>0</v>
      </c>
      <c r="S8" s="15" t="s">
        <v>1</v>
      </c>
      <c r="T8" s="15" t="s">
        <v>2</v>
      </c>
      <c r="U8" s="15" t="s">
        <v>3</v>
      </c>
      <c r="W8" s="15" t="s">
        <v>0</v>
      </c>
      <c r="X8" s="15" t="s">
        <v>1</v>
      </c>
      <c r="Y8" s="15" t="s">
        <v>2</v>
      </c>
      <c r="Z8" s="15" t="s">
        <v>3</v>
      </c>
      <c r="AB8" s="15" t="s">
        <v>0</v>
      </c>
      <c r="AC8" s="15" t="s">
        <v>1</v>
      </c>
      <c r="AD8" s="15" t="s">
        <v>2</v>
      </c>
      <c r="AE8" s="15" t="s">
        <v>3</v>
      </c>
      <c r="AG8" s="15" t="s">
        <v>0</v>
      </c>
      <c r="AH8" s="15" t="s">
        <v>1</v>
      </c>
      <c r="AI8" s="15" t="s">
        <v>2</v>
      </c>
      <c r="AJ8" s="15" t="s">
        <v>3</v>
      </c>
      <c r="AL8" s="15" t="s">
        <v>0</v>
      </c>
      <c r="AM8" s="15" t="s">
        <v>1</v>
      </c>
      <c r="AN8" s="15" t="s">
        <v>2</v>
      </c>
      <c r="AO8" s="15" t="s">
        <v>3</v>
      </c>
    </row>
    <row r="9" spans="1:41" ht="9" customHeight="1" x14ac:dyDescent="0.25">
      <c r="A9" s="86"/>
      <c r="B9" s="10"/>
      <c r="C9" s="17"/>
      <c r="D9" s="17"/>
      <c r="E9" s="17"/>
      <c r="F9" s="17"/>
      <c r="G9" s="10"/>
      <c r="H9" s="17"/>
      <c r="I9" s="17"/>
      <c r="J9" s="17"/>
      <c r="K9" s="17"/>
      <c r="L9" s="10"/>
      <c r="M9" s="17"/>
      <c r="N9" s="17"/>
      <c r="O9" s="17"/>
      <c r="P9" s="17"/>
      <c r="Q9" s="10"/>
      <c r="R9" s="17"/>
      <c r="S9" s="17"/>
      <c r="T9" s="17"/>
      <c r="U9" s="17"/>
      <c r="W9" s="17"/>
      <c r="X9" s="17"/>
      <c r="Y9" s="17"/>
      <c r="Z9" s="17"/>
    </row>
    <row r="10" spans="1:41" ht="15.75" x14ac:dyDescent="0.25">
      <c r="A10" s="42" t="s">
        <v>24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</row>
    <row r="11" spans="1:41" ht="6.75" customHeight="1" x14ac:dyDescent="0.25">
      <c r="A11" s="39"/>
      <c r="B11" s="51"/>
      <c r="C11" s="51"/>
      <c r="D11" s="8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</row>
    <row r="12" spans="1:41" ht="15.75" x14ac:dyDescent="0.25">
      <c r="A12" s="42" t="s">
        <v>25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</row>
    <row r="13" spans="1:41" ht="15.75" x14ac:dyDescent="0.25">
      <c r="A13" s="39" t="s">
        <v>26</v>
      </c>
      <c r="B13" s="81"/>
      <c r="C13" s="37">
        <v>150155599</v>
      </c>
      <c r="D13" s="37">
        <v>185062443</v>
      </c>
      <c r="E13" s="37">
        <v>161609866</v>
      </c>
      <c r="F13" s="37">
        <v>187580982</v>
      </c>
      <c r="G13" s="38"/>
      <c r="H13" s="37">
        <v>213695441</v>
      </c>
      <c r="I13" s="37">
        <v>186397300</v>
      </c>
      <c r="J13" s="37">
        <v>218974590</v>
      </c>
      <c r="K13" s="37">
        <v>279355881</v>
      </c>
      <c r="L13" s="38"/>
      <c r="M13" s="37">
        <v>209631475</v>
      </c>
      <c r="N13" s="37">
        <v>228504070</v>
      </c>
      <c r="O13" s="37">
        <v>288886539</v>
      </c>
      <c r="P13" s="37">
        <v>250198025</v>
      </c>
      <c r="Q13" s="39"/>
      <c r="R13" s="37">
        <v>451605773</v>
      </c>
      <c r="S13" s="37">
        <v>620632193</v>
      </c>
      <c r="T13" s="37">
        <v>504444672</v>
      </c>
      <c r="U13" s="37">
        <v>420470760</v>
      </c>
      <c r="V13" s="39"/>
      <c r="W13" s="37">
        <v>446344814</v>
      </c>
      <c r="X13" s="37">
        <v>419669076</v>
      </c>
      <c r="Y13" s="37">
        <v>347930622</v>
      </c>
      <c r="Z13" s="37">
        <v>427848665</v>
      </c>
      <c r="AB13" s="37">
        <v>516101691</v>
      </c>
      <c r="AC13" s="37">
        <v>598169978</v>
      </c>
      <c r="AD13" s="37">
        <v>486149168</v>
      </c>
      <c r="AE13" s="37">
        <v>1729015247</v>
      </c>
      <c r="AG13" s="37">
        <v>1119428874</v>
      </c>
      <c r="AH13" s="37">
        <v>901695767</v>
      </c>
      <c r="AI13" s="37">
        <v>746074353</v>
      </c>
      <c r="AJ13" s="37">
        <v>675989811</v>
      </c>
      <c r="AL13" s="37">
        <v>536248795</v>
      </c>
      <c r="AM13" s="37">
        <v>622834342</v>
      </c>
      <c r="AN13" s="37"/>
      <c r="AO13" s="37"/>
    </row>
    <row r="14" spans="1:41" ht="15.75" x14ac:dyDescent="0.25">
      <c r="A14" s="39" t="s">
        <v>27</v>
      </c>
      <c r="B14" s="81"/>
      <c r="C14" s="37">
        <v>186550369</v>
      </c>
      <c r="D14" s="37">
        <v>186363660</v>
      </c>
      <c r="E14" s="37">
        <v>237825385</v>
      </c>
      <c r="F14" s="37">
        <v>153404752</v>
      </c>
      <c r="G14" s="38"/>
      <c r="H14" s="37">
        <v>233200331</v>
      </c>
      <c r="I14" s="37">
        <v>161765029</v>
      </c>
      <c r="J14" s="37">
        <v>226246931</v>
      </c>
      <c r="K14" s="37">
        <v>166260218</v>
      </c>
      <c r="L14" s="38"/>
      <c r="M14" s="37">
        <v>230348091</v>
      </c>
      <c r="N14" s="37">
        <v>143751587</v>
      </c>
      <c r="O14" s="37">
        <v>173471551</v>
      </c>
      <c r="P14" s="37">
        <v>215337060</v>
      </c>
      <c r="Q14" s="39"/>
      <c r="R14" s="37">
        <v>123931157</v>
      </c>
      <c r="S14" s="37">
        <v>509983743</v>
      </c>
      <c r="T14" s="37">
        <v>531673778</v>
      </c>
      <c r="U14" s="37">
        <v>378807179</v>
      </c>
      <c r="V14" s="39"/>
      <c r="W14" s="37">
        <v>321241574</v>
      </c>
      <c r="X14" s="37">
        <v>320869235</v>
      </c>
      <c r="Y14" s="37">
        <v>397970254</v>
      </c>
      <c r="Z14" s="37">
        <v>241164321</v>
      </c>
      <c r="AB14" s="37">
        <v>187129520</v>
      </c>
      <c r="AC14" s="37">
        <v>206611016</v>
      </c>
      <c r="AD14" s="37">
        <v>305092606</v>
      </c>
      <c r="AE14" s="37">
        <v>344385795</v>
      </c>
      <c r="AG14" s="37">
        <v>687753590</v>
      </c>
      <c r="AH14" s="37">
        <v>336271544</v>
      </c>
      <c r="AI14" s="37">
        <v>363182805</v>
      </c>
      <c r="AJ14" s="37">
        <v>431509902</v>
      </c>
      <c r="AL14" s="37">
        <v>424040637</v>
      </c>
      <c r="AM14" s="37">
        <v>432972934</v>
      </c>
      <c r="AN14" s="37"/>
      <c r="AO14" s="37"/>
    </row>
    <row r="15" spans="1:41" ht="15.75" x14ac:dyDescent="0.25">
      <c r="A15" s="39" t="s">
        <v>29</v>
      </c>
      <c r="B15" s="81"/>
      <c r="C15" s="37">
        <v>855684966</v>
      </c>
      <c r="D15" s="37">
        <v>832681053</v>
      </c>
      <c r="E15" s="37">
        <v>853031166</v>
      </c>
      <c r="F15" s="37">
        <v>926567426</v>
      </c>
      <c r="G15" s="38"/>
      <c r="H15" s="37">
        <v>949765015</v>
      </c>
      <c r="I15" s="37">
        <v>926792227</v>
      </c>
      <c r="J15" s="37">
        <v>899561728</v>
      </c>
      <c r="K15" s="37">
        <v>899500013</v>
      </c>
      <c r="L15" s="38"/>
      <c r="M15" s="37">
        <v>1000508854</v>
      </c>
      <c r="N15" s="37">
        <v>1026929261</v>
      </c>
      <c r="O15" s="37">
        <v>1113463332</v>
      </c>
      <c r="P15" s="37">
        <v>1035638899</v>
      </c>
      <c r="Q15" s="39"/>
      <c r="R15" s="37">
        <v>1338608438</v>
      </c>
      <c r="S15" s="37">
        <v>1125578498</v>
      </c>
      <c r="T15" s="37">
        <v>1257321360</v>
      </c>
      <c r="U15" s="37">
        <v>1103769731</v>
      </c>
      <c r="V15" s="39"/>
      <c r="W15" s="37">
        <v>1264659921</v>
      </c>
      <c r="X15" s="37">
        <v>1246217279</v>
      </c>
      <c r="Y15" s="37">
        <v>1178922028</v>
      </c>
      <c r="Z15" s="37">
        <v>1201291883</v>
      </c>
      <c r="AB15" s="37">
        <v>1390784894</v>
      </c>
      <c r="AC15" s="37">
        <v>1287777957</v>
      </c>
      <c r="AD15" s="37">
        <v>1430327771</v>
      </c>
      <c r="AE15" s="37">
        <v>1419093395</v>
      </c>
      <c r="AG15" s="37">
        <v>1630511988</v>
      </c>
      <c r="AH15" s="37">
        <v>1473164600</v>
      </c>
      <c r="AI15" s="37">
        <v>1542496131</v>
      </c>
      <c r="AJ15" s="37">
        <v>1399869988</v>
      </c>
      <c r="AL15" s="37">
        <v>1663226803</v>
      </c>
      <c r="AM15" s="37">
        <v>1646877488</v>
      </c>
      <c r="AN15" s="37"/>
      <c r="AO15" s="37"/>
    </row>
    <row r="16" spans="1:41" ht="15.75" x14ac:dyDescent="0.25">
      <c r="A16" s="39" t="s">
        <v>30</v>
      </c>
      <c r="B16" s="81"/>
      <c r="C16" s="37">
        <v>77071828</v>
      </c>
      <c r="D16" s="37">
        <v>59204149</v>
      </c>
      <c r="E16" s="37">
        <v>79877612</v>
      </c>
      <c r="F16" s="37">
        <v>66398474</v>
      </c>
      <c r="G16" s="38"/>
      <c r="H16" s="37">
        <v>63316909</v>
      </c>
      <c r="I16" s="37">
        <v>63590644</v>
      </c>
      <c r="J16" s="37">
        <v>51373813</v>
      </c>
      <c r="K16" s="37">
        <v>59168056</v>
      </c>
      <c r="L16" s="38"/>
      <c r="M16" s="37">
        <v>58846055</v>
      </c>
      <c r="N16" s="37">
        <v>65262492</v>
      </c>
      <c r="O16" s="37">
        <v>69815465</v>
      </c>
      <c r="P16" s="37">
        <v>68791817</v>
      </c>
      <c r="Q16" s="39"/>
      <c r="R16" s="37">
        <v>73042287</v>
      </c>
      <c r="S16" s="37">
        <v>79880648</v>
      </c>
      <c r="T16" s="37">
        <v>100809146</v>
      </c>
      <c r="U16" s="37">
        <v>90549823</v>
      </c>
      <c r="V16" s="39"/>
      <c r="W16" s="37">
        <v>98274231</v>
      </c>
      <c r="X16" s="37">
        <v>102491660</v>
      </c>
      <c r="Y16" s="37">
        <v>120252702</v>
      </c>
      <c r="Z16" s="37">
        <v>117695122</v>
      </c>
      <c r="AB16" s="37">
        <v>124845793</v>
      </c>
      <c r="AC16" s="37">
        <v>130552516</v>
      </c>
      <c r="AD16" s="37">
        <v>153779577</v>
      </c>
      <c r="AE16" s="37">
        <v>170793767</v>
      </c>
      <c r="AG16" s="37">
        <v>167718899</v>
      </c>
      <c r="AH16" s="37">
        <v>175274026</v>
      </c>
      <c r="AI16" s="37">
        <v>185931614</v>
      </c>
      <c r="AJ16" s="37">
        <v>174556178</v>
      </c>
      <c r="AL16" s="37">
        <v>181734897</v>
      </c>
      <c r="AM16" s="37">
        <v>185863149</v>
      </c>
      <c r="AN16" s="37"/>
      <c r="AO16" s="37"/>
    </row>
    <row r="17" spans="1:41" ht="15.75" x14ac:dyDescent="0.25">
      <c r="A17" s="82" t="s">
        <v>31</v>
      </c>
      <c r="B17" s="81"/>
      <c r="C17" s="37">
        <v>0</v>
      </c>
      <c r="D17" s="37">
        <v>35180583</v>
      </c>
      <c r="E17" s="37">
        <v>29557365</v>
      </c>
      <c r="F17" s="37">
        <v>23147445</v>
      </c>
      <c r="G17" s="38"/>
      <c r="H17" s="37">
        <v>20073121</v>
      </c>
      <c r="I17" s="37">
        <v>27870279</v>
      </c>
      <c r="J17" s="37">
        <v>20895964</v>
      </c>
      <c r="K17" s="37">
        <v>18883334</v>
      </c>
      <c r="L17" s="38"/>
      <c r="M17" s="37">
        <v>21747909</v>
      </c>
      <c r="N17" s="37">
        <v>40876799</v>
      </c>
      <c r="O17" s="37">
        <v>34996240</v>
      </c>
      <c r="P17" s="37">
        <v>50124429</v>
      </c>
      <c r="Q17" s="39"/>
      <c r="R17" s="37">
        <v>45869176</v>
      </c>
      <c r="S17" s="37">
        <v>55096247</v>
      </c>
      <c r="T17" s="37">
        <v>20650609</v>
      </c>
      <c r="U17" s="37">
        <v>21163843</v>
      </c>
      <c r="V17" s="39"/>
      <c r="W17" s="37">
        <v>18872314</v>
      </c>
      <c r="X17" s="37">
        <v>27238395</v>
      </c>
      <c r="Y17" s="37">
        <v>27146082</v>
      </c>
      <c r="Z17" s="37">
        <v>36531195</v>
      </c>
      <c r="AB17" s="37">
        <v>31520617</v>
      </c>
      <c r="AC17" s="37">
        <v>31650634</v>
      </c>
      <c r="AD17" s="37">
        <v>33271680</v>
      </c>
      <c r="AE17" s="37">
        <v>27029362</v>
      </c>
      <c r="AG17" s="37">
        <v>60051477</v>
      </c>
      <c r="AH17" s="37">
        <v>84086742</v>
      </c>
      <c r="AI17" s="37">
        <v>116172938</v>
      </c>
      <c r="AJ17" s="37">
        <v>133829536</v>
      </c>
      <c r="AL17" s="37">
        <v>141284450</v>
      </c>
      <c r="AM17" s="37">
        <v>197122625</v>
      </c>
      <c r="AN17" s="37"/>
      <c r="AO17" s="37"/>
    </row>
    <row r="18" spans="1:41" ht="15.75" x14ac:dyDescent="0.25">
      <c r="A18" s="82" t="s">
        <v>32</v>
      </c>
      <c r="B18" s="81"/>
      <c r="C18" s="37">
        <v>0</v>
      </c>
      <c r="D18" s="37">
        <v>0</v>
      </c>
      <c r="E18" s="37">
        <v>0</v>
      </c>
      <c r="F18" s="37">
        <v>0</v>
      </c>
      <c r="G18" s="38"/>
      <c r="H18" s="37">
        <v>0</v>
      </c>
      <c r="I18" s="37">
        <v>0</v>
      </c>
      <c r="J18" s="37">
        <v>0</v>
      </c>
      <c r="K18" s="37">
        <v>0</v>
      </c>
      <c r="L18" s="38"/>
      <c r="M18" s="37">
        <v>0</v>
      </c>
      <c r="N18" s="37">
        <v>0</v>
      </c>
      <c r="O18" s="37">
        <v>0</v>
      </c>
      <c r="P18" s="37">
        <v>1069606</v>
      </c>
      <c r="Q18" s="39"/>
      <c r="R18" s="37">
        <v>1728544</v>
      </c>
      <c r="S18" s="37">
        <v>1069609</v>
      </c>
      <c r="T18" s="37">
        <v>1069606</v>
      </c>
      <c r="U18" s="37">
        <v>1069607</v>
      </c>
      <c r="V18" s="39"/>
      <c r="W18" s="37">
        <v>1069607</v>
      </c>
      <c r="X18" s="37">
        <v>1069607</v>
      </c>
      <c r="Y18" s="37">
        <v>1069607</v>
      </c>
      <c r="Z18" s="37">
        <v>1429613</v>
      </c>
      <c r="AB18" s="37">
        <v>1069613</v>
      </c>
      <c r="AC18" s="37">
        <v>1069613</v>
      </c>
      <c r="AD18" s="37">
        <v>1069606</v>
      </c>
      <c r="AE18" s="37">
        <v>667616</v>
      </c>
      <c r="AG18" s="37">
        <v>667616</v>
      </c>
      <c r="AH18" s="37">
        <v>1122031</v>
      </c>
      <c r="AI18" s="37">
        <v>667607</v>
      </c>
      <c r="AJ18" s="37">
        <v>333804</v>
      </c>
      <c r="AL18" s="37">
        <v>0</v>
      </c>
      <c r="AM18" s="37">
        <v>0</v>
      </c>
      <c r="AN18" s="37"/>
      <c r="AO18" s="37"/>
    </row>
    <row r="19" spans="1:41" ht="15.75" x14ac:dyDescent="0.25">
      <c r="A19" s="82" t="s">
        <v>33</v>
      </c>
      <c r="B19" s="81"/>
      <c r="C19" s="37">
        <v>134771322</v>
      </c>
      <c r="D19" s="37">
        <v>119369110</v>
      </c>
      <c r="E19" s="37">
        <v>104692625</v>
      </c>
      <c r="F19" s="37">
        <v>93750277</v>
      </c>
      <c r="G19" s="38"/>
      <c r="H19" s="37">
        <v>92276495</v>
      </c>
      <c r="I19" s="37">
        <v>134875405</v>
      </c>
      <c r="J19" s="37">
        <v>173549351</v>
      </c>
      <c r="K19" s="37">
        <v>188423192</v>
      </c>
      <c r="L19" s="38"/>
      <c r="M19" s="37">
        <v>186194344</v>
      </c>
      <c r="N19" s="37">
        <v>202095432</v>
      </c>
      <c r="O19" s="37">
        <v>206732624</v>
      </c>
      <c r="P19" s="37">
        <v>192650889</v>
      </c>
      <c r="Q19" s="39"/>
      <c r="R19" s="37">
        <v>211216489</v>
      </c>
      <c r="S19" s="37">
        <v>222360970</v>
      </c>
      <c r="T19" s="37">
        <v>215833731</v>
      </c>
      <c r="U19" s="37">
        <v>197421865</v>
      </c>
      <c r="V19" s="39"/>
      <c r="W19" s="62">
        <v>180677529</v>
      </c>
      <c r="X19" s="62">
        <v>219914424</v>
      </c>
      <c r="Y19" s="37">
        <v>121297485</v>
      </c>
      <c r="Z19" s="37">
        <v>166234814</v>
      </c>
      <c r="AB19" s="37">
        <v>160440929</v>
      </c>
      <c r="AC19" s="37">
        <v>234737089</v>
      </c>
      <c r="AD19" s="37">
        <v>206763823</v>
      </c>
      <c r="AE19" s="37">
        <v>209572080</v>
      </c>
      <c r="AG19" s="37">
        <v>214885397</v>
      </c>
      <c r="AH19" s="37">
        <v>266520564</v>
      </c>
      <c r="AI19" s="37">
        <v>275896050</v>
      </c>
      <c r="AJ19" s="37">
        <v>226877732</v>
      </c>
      <c r="AL19" s="37">
        <v>205370879</v>
      </c>
      <c r="AM19" s="37">
        <v>262890751</v>
      </c>
      <c r="AN19" s="37"/>
      <c r="AO19" s="37"/>
    </row>
    <row r="20" spans="1:41" s="16" customFormat="1" ht="15.75" x14ac:dyDescent="0.25">
      <c r="A20" s="78" t="s">
        <v>34</v>
      </c>
      <c r="B20" s="83"/>
      <c r="C20" s="68">
        <v>1404234084</v>
      </c>
      <c r="D20" s="68">
        <v>1417860998</v>
      </c>
      <c r="E20" s="68">
        <v>1466594019</v>
      </c>
      <c r="F20" s="68">
        <v>1450849356</v>
      </c>
      <c r="G20" s="41"/>
      <c r="H20" s="68">
        <v>1572327312</v>
      </c>
      <c r="I20" s="68">
        <v>1501290884</v>
      </c>
      <c r="J20" s="68">
        <v>1590602377</v>
      </c>
      <c r="K20" s="68">
        <v>1611590694</v>
      </c>
      <c r="L20" s="41"/>
      <c r="M20" s="68">
        <v>1707276728</v>
      </c>
      <c r="N20" s="68">
        <v>1707419641</v>
      </c>
      <c r="O20" s="68">
        <v>1887365751</v>
      </c>
      <c r="P20" s="68">
        <v>1813810725</v>
      </c>
      <c r="Q20" s="42"/>
      <c r="R20" s="68">
        <v>2246001864</v>
      </c>
      <c r="S20" s="68">
        <v>2614601908</v>
      </c>
      <c r="T20" s="68">
        <v>2631802902</v>
      </c>
      <c r="U20" s="68">
        <v>2213252808</v>
      </c>
      <c r="V20" s="42"/>
      <c r="W20" s="77">
        <v>2331139990</v>
      </c>
      <c r="X20" s="77">
        <v>2337469676</v>
      </c>
      <c r="Y20" s="68">
        <v>2194588780</v>
      </c>
      <c r="Z20" s="68">
        <v>2192195613</v>
      </c>
      <c r="AB20" s="68">
        <v>2411893057</v>
      </c>
      <c r="AC20" s="68">
        <v>2490568803</v>
      </c>
      <c r="AD20" s="68">
        <v>2616454231</v>
      </c>
      <c r="AE20" s="68">
        <v>3900557262</v>
      </c>
      <c r="AG20" s="68">
        <v>3881017841</v>
      </c>
      <c r="AH20" s="68">
        <v>3238135274</v>
      </c>
      <c r="AI20" s="68">
        <v>3230421498</v>
      </c>
      <c r="AJ20" s="68">
        <v>3042966951</v>
      </c>
      <c r="AL20" s="68">
        <v>3151906461</v>
      </c>
      <c r="AM20" s="68">
        <v>3348561289</v>
      </c>
      <c r="AN20" s="68"/>
      <c r="AO20" s="68"/>
    </row>
    <row r="21" spans="1:41" ht="7.5" customHeight="1" x14ac:dyDescent="0.25">
      <c r="A21" s="39"/>
      <c r="B21" s="81"/>
      <c r="C21" s="37"/>
      <c r="D21" s="37"/>
      <c r="E21" s="37"/>
      <c r="F21" s="37"/>
      <c r="G21" s="38"/>
      <c r="H21" s="37"/>
      <c r="I21" s="37"/>
      <c r="J21" s="37"/>
      <c r="K21" s="37"/>
      <c r="L21" s="38"/>
      <c r="M21" s="37"/>
      <c r="N21" s="37"/>
      <c r="O21" s="37"/>
      <c r="P21" s="37"/>
      <c r="Q21" s="39"/>
      <c r="R21" s="37"/>
      <c r="S21" s="37"/>
      <c r="T21" s="37"/>
      <c r="U21" s="37"/>
      <c r="V21" s="39"/>
      <c r="W21" s="37"/>
      <c r="X21" s="37"/>
      <c r="Y21" s="37"/>
      <c r="Z21" s="37"/>
      <c r="AB21" s="37"/>
      <c r="AC21" s="37"/>
      <c r="AD21" s="37"/>
      <c r="AE21" s="37"/>
      <c r="AG21" s="37"/>
      <c r="AH21" s="37"/>
      <c r="AI21" s="37"/>
      <c r="AJ21" s="37"/>
      <c r="AL21" s="37"/>
      <c r="AM21" s="37"/>
      <c r="AN21" s="37"/>
      <c r="AO21" s="37"/>
    </row>
    <row r="22" spans="1:41" ht="15.75" x14ac:dyDescent="0.25">
      <c r="A22" s="42" t="s">
        <v>35</v>
      </c>
      <c r="B22" s="81"/>
      <c r="C22" s="37"/>
      <c r="D22" s="37"/>
      <c r="E22" s="37"/>
      <c r="F22" s="37"/>
      <c r="G22" s="38"/>
      <c r="H22" s="37"/>
      <c r="I22" s="37"/>
      <c r="J22" s="37"/>
      <c r="K22" s="37"/>
      <c r="L22" s="38"/>
      <c r="M22" s="37"/>
      <c r="N22" s="37"/>
      <c r="O22" s="37"/>
      <c r="P22" s="37"/>
      <c r="Q22" s="39"/>
      <c r="R22" s="37"/>
      <c r="S22" s="37"/>
      <c r="T22" s="37"/>
      <c r="U22" s="37"/>
      <c r="V22" s="39"/>
      <c r="W22" s="37"/>
      <c r="X22" s="37"/>
      <c r="Y22" s="37"/>
      <c r="Z22" s="37"/>
      <c r="AB22" s="37"/>
      <c r="AC22" s="37"/>
      <c r="AD22" s="37"/>
      <c r="AE22" s="37"/>
      <c r="AG22" s="37"/>
      <c r="AH22" s="37"/>
      <c r="AI22" s="37"/>
      <c r="AJ22" s="37"/>
      <c r="AL22" s="37"/>
      <c r="AM22" s="37"/>
      <c r="AN22" s="37"/>
      <c r="AO22" s="37"/>
    </row>
    <row r="23" spans="1:41" ht="15.75" x14ac:dyDescent="0.25">
      <c r="A23" s="39" t="s">
        <v>27</v>
      </c>
      <c r="B23" s="81"/>
      <c r="C23" s="37">
        <v>2124269141</v>
      </c>
      <c r="D23" s="37">
        <v>2187935791</v>
      </c>
      <c r="E23" s="37">
        <v>2233869588</v>
      </c>
      <c r="F23" s="37">
        <v>2295682092</v>
      </c>
      <c r="G23" s="38"/>
      <c r="H23" s="37">
        <v>2349829708</v>
      </c>
      <c r="I23" s="37">
        <v>2422642368</v>
      </c>
      <c r="J23" s="37">
        <v>2472809024</v>
      </c>
      <c r="K23" s="37">
        <v>2502014512</v>
      </c>
      <c r="L23" s="38"/>
      <c r="M23" s="37">
        <v>2554914515</v>
      </c>
      <c r="N23" s="37">
        <v>2595546326</v>
      </c>
      <c r="O23" s="37">
        <v>2663591618</v>
      </c>
      <c r="P23" s="37">
        <v>2718833419</v>
      </c>
      <c r="Q23" s="39"/>
      <c r="R23" s="37">
        <v>2797414165</v>
      </c>
      <c r="S23" s="37">
        <v>2857112789</v>
      </c>
      <c r="T23" s="37">
        <v>2916811413</v>
      </c>
      <c r="U23" s="37">
        <v>2976510036</v>
      </c>
      <c r="V23" s="39"/>
      <c r="W23" s="37">
        <v>3058432256</v>
      </c>
      <c r="X23" s="37">
        <v>3121250619</v>
      </c>
      <c r="Y23" s="37">
        <v>3184068983</v>
      </c>
      <c r="Z23" s="37">
        <v>3246887347</v>
      </c>
      <c r="AB23" s="37">
        <v>3326777358</v>
      </c>
      <c r="AC23" s="37">
        <v>3396100930</v>
      </c>
      <c r="AD23" s="37">
        <v>3464942751</v>
      </c>
      <c r="AE23" s="37">
        <v>3533419448</v>
      </c>
      <c r="AG23" s="37">
        <v>3626033362</v>
      </c>
      <c r="AH23" s="37">
        <v>3701800548</v>
      </c>
      <c r="AI23" s="37">
        <v>3778379249</v>
      </c>
      <c r="AJ23" s="37">
        <v>3854957951</v>
      </c>
      <c r="AL23" s="37">
        <v>3962378829</v>
      </c>
      <c r="AM23" s="37">
        <v>4044536169</v>
      </c>
      <c r="AN23" s="37"/>
      <c r="AO23" s="37"/>
    </row>
    <row r="24" spans="1:41" ht="15.75" x14ac:dyDescent="0.25">
      <c r="A24" s="39" t="s">
        <v>36</v>
      </c>
      <c r="B24" s="81"/>
      <c r="C24" s="37">
        <v>1664894030</v>
      </c>
      <c r="D24" s="37">
        <v>1703654912</v>
      </c>
      <c r="E24" s="37">
        <v>1659505984</v>
      </c>
      <c r="F24" s="37">
        <v>1613020439</v>
      </c>
      <c r="G24" s="38"/>
      <c r="H24" s="37">
        <v>1545983633</v>
      </c>
      <c r="I24" s="37">
        <v>1569465780</v>
      </c>
      <c r="J24" s="37">
        <v>1581240133</v>
      </c>
      <c r="K24" s="37">
        <v>1621128686</v>
      </c>
      <c r="L24" s="38"/>
      <c r="M24" s="37">
        <v>1604777197</v>
      </c>
      <c r="N24" s="37">
        <v>1607216828</v>
      </c>
      <c r="O24" s="37">
        <v>1751815659</v>
      </c>
      <c r="P24" s="37">
        <v>1662161586</v>
      </c>
      <c r="Q24" s="39"/>
      <c r="R24" s="37">
        <v>1930950022</v>
      </c>
      <c r="S24" s="37">
        <v>1777331787</v>
      </c>
      <c r="T24" s="37">
        <v>1752720126</v>
      </c>
      <c r="U24" s="37">
        <v>1600765439</v>
      </c>
      <c r="V24" s="39"/>
      <c r="W24" s="37">
        <v>1697224261</v>
      </c>
      <c r="X24" s="37">
        <v>1704556999</v>
      </c>
      <c r="Y24" s="37">
        <v>1714834961</v>
      </c>
      <c r="Z24" s="37">
        <v>1783825121</v>
      </c>
      <c r="AB24" s="37">
        <v>1699096830</v>
      </c>
      <c r="AC24" s="37">
        <v>1783118493</v>
      </c>
      <c r="AD24" s="37">
        <v>1886653046</v>
      </c>
      <c r="AE24" s="37">
        <v>1962023575</v>
      </c>
      <c r="AG24" s="37">
        <v>1907375843</v>
      </c>
      <c r="AH24" s="37">
        <v>1765939828</v>
      </c>
      <c r="AI24" s="37">
        <v>1741438979</v>
      </c>
      <c r="AJ24" s="37">
        <v>2370103405</v>
      </c>
      <c r="AL24" s="37">
        <v>2394693063</v>
      </c>
      <c r="AM24" s="37">
        <v>2490611947</v>
      </c>
      <c r="AN24" s="37"/>
      <c r="AO24" s="37"/>
    </row>
    <row r="25" spans="1:41" ht="15.75" x14ac:dyDescent="0.25">
      <c r="A25" s="39" t="s">
        <v>30</v>
      </c>
      <c r="B25" s="81"/>
      <c r="C25" s="37">
        <v>12394841</v>
      </c>
      <c r="D25" s="37">
        <v>12791857</v>
      </c>
      <c r="E25" s="37">
        <v>13325751</v>
      </c>
      <c r="F25" s="37">
        <v>12915789</v>
      </c>
      <c r="G25" s="38"/>
      <c r="H25" s="37">
        <v>13362447</v>
      </c>
      <c r="I25" s="37">
        <v>14497516</v>
      </c>
      <c r="J25" s="37">
        <v>14041780</v>
      </c>
      <c r="K25" s="37">
        <v>14177087</v>
      </c>
      <c r="L25" s="38"/>
      <c r="M25" s="37">
        <v>14430192</v>
      </c>
      <c r="N25" s="37">
        <v>16772526</v>
      </c>
      <c r="O25" s="37">
        <v>24173814</v>
      </c>
      <c r="P25" s="37">
        <v>17446959</v>
      </c>
      <c r="Q25" s="39"/>
      <c r="R25" s="37">
        <v>20092162</v>
      </c>
      <c r="S25" s="37">
        <v>20470491</v>
      </c>
      <c r="T25" s="37">
        <v>0</v>
      </c>
      <c r="U25" s="37">
        <v>0</v>
      </c>
      <c r="V25" s="39"/>
      <c r="W25" s="37">
        <v>0</v>
      </c>
      <c r="X25" s="37">
        <v>0</v>
      </c>
      <c r="Y25" s="37">
        <v>0</v>
      </c>
      <c r="Z25" s="37">
        <v>0</v>
      </c>
      <c r="AB25" s="37">
        <v>0</v>
      </c>
      <c r="AC25" s="37">
        <v>0</v>
      </c>
      <c r="AD25" s="37">
        <v>0</v>
      </c>
      <c r="AE25" s="37">
        <v>0</v>
      </c>
      <c r="AG25" s="37">
        <v>0</v>
      </c>
      <c r="AH25" s="37">
        <v>0</v>
      </c>
      <c r="AI25" s="37">
        <v>0</v>
      </c>
      <c r="AJ25" s="37">
        <v>0</v>
      </c>
      <c r="AL25" s="37">
        <v>0</v>
      </c>
      <c r="AM25" s="37">
        <v>0</v>
      </c>
      <c r="AN25" s="37"/>
      <c r="AO25" s="37"/>
    </row>
    <row r="26" spans="1:41" ht="15.75" x14ac:dyDescent="0.25">
      <c r="A26" s="39" t="s">
        <v>39</v>
      </c>
      <c r="B26" s="81"/>
      <c r="C26" s="37">
        <v>581884462</v>
      </c>
      <c r="D26" s="37">
        <v>580526442</v>
      </c>
      <c r="E26" s="37">
        <v>604771579</v>
      </c>
      <c r="F26" s="37">
        <v>640407180</v>
      </c>
      <c r="G26" s="38"/>
      <c r="H26" s="37">
        <v>537961834</v>
      </c>
      <c r="I26" s="37">
        <v>594955463</v>
      </c>
      <c r="J26" s="37">
        <v>641464536</v>
      </c>
      <c r="K26" s="37">
        <v>689021050</v>
      </c>
      <c r="L26" s="38"/>
      <c r="M26" s="37">
        <v>600327718</v>
      </c>
      <c r="N26" s="37">
        <v>654604687</v>
      </c>
      <c r="O26" s="37">
        <v>695649047</v>
      </c>
      <c r="P26" s="37">
        <v>714404339</v>
      </c>
      <c r="Q26" s="39"/>
      <c r="R26" s="37">
        <v>728603578</v>
      </c>
      <c r="S26" s="37">
        <v>736388528</v>
      </c>
      <c r="T26" s="37">
        <v>761090245</v>
      </c>
      <c r="U26" s="37">
        <v>759989369</v>
      </c>
      <c r="V26" s="39"/>
      <c r="W26" s="37">
        <v>709482507</v>
      </c>
      <c r="X26" s="37">
        <v>778075165</v>
      </c>
      <c r="Y26" s="37">
        <v>782628470</v>
      </c>
      <c r="Z26" s="37">
        <v>878395620</v>
      </c>
      <c r="AB26" s="37">
        <v>727847888</v>
      </c>
      <c r="AC26" s="37">
        <v>851492712</v>
      </c>
      <c r="AD26" s="37">
        <v>961996972</v>
      </c>
      <c r="AE26" s="37">
        <v>1087469872</v>
      </c>
      <c r="AG26" s="37">
        <v>902660020</v>
      </c>
      <c r="AH26" s="37">
        <v>903081130</v>
      </c>
      <c r="AI26" s="37">
        <v>924395718</v>
      </c>
      <c r="AJ26" s="37">
        <v>946722734</v>
      </c>
      <c r="AL26" s="37">
        <v>814306285</v>
      </c>
      <c r="AM26" s="37">
        <v>913483101</v>
      </c>
      <c r="AN26" s="37"/>
      <c r="AO26" s="37"/>
    </row>
    <row r="27" spans="1:41" ht="15.75" x14ac:dyDescent="0.25">
      <c r="A27" s="39" t="s">
        <v>77</v>
      </c>
      <c r="B27" s="81"/>
      <c r="C27" s="37"/>
      <c r="D27" s="37"/>
      <c r="E27" s="37"/>
      <c r="F27" s="37"/>
      <c r="G27" s="38"/>
      <c r="H27" s="37"/>
      <c r="I27" s="37"/>
      <c r="J27" s="37"/>
      <c r="K27" s="37"/>
      <c r="L27" s="38"/>
      <c r="M27" s="37"/>
      <c r="N27" s="37"/>
      <c r="O27" s="37"/>
      <c r="P27" s="37"/>
      <c r="Q27" s="39"/>
      <c r="R27" s="37"/>
      <c r="S27" s="37"/>
      <c r="T27" s="37"/>
      <c r="U27" s="37"/>
      <c r="V27" s="39"/>
      <c r="W27" s="37"/>
      <c r="X27" s="37"/>
      <c r="Y27" s="37"/>
      <c r="Z27" s="37"/>
      <c r="AB27" s="37"/>
      <c r="AC27" s="37"/>
      <c r="AD27" s="37"/>
      <c r="AE27" s="37"/>
      <c r="AG27" s="37"/>
      <c r="AH27" s="37"/>
      <c r="AI27" s="37"/>
      <c r="AJ27" s="37"/>
      <c r="AL27" s="37"/>
      <c r="AM27" s="37"/>
      <c r="AN27" s="37"/>
      <c r="AO27" s="37"/>
    </row>
    <row r="28" spans="1:41" ht="15.75" x14ac:dyDescent="0.25">
      <c r="A28" s="43" t="s">
        <v>40</v>
      </c>
      <c r="B28" s="81"/>
      <c r="C28" s="37">
        <v>1113508725</v>
      </c>
      <c r="D28" s="37">
        <v>1121325971</v>
      </c>
      <c r="E28" s="37">
        <v>1129648035</v>
      </c>
      <c r="F28" s="37">
        <v>1135751917</v>
      </c>
      <c r="G28" s="38"/>
      <c r="H28" s="37">
        <v>1132853537</v>
      </c>
      <c r="I28" s="37">
        <v>1136163360</v>
      </c>
      <c r="J28" s="37">
        <v>1145440573</v>
      </c>
      <c r="K28" s="37">
        <v>1139381280</v>
      </c>
      <c r="L28" s="38"/>
      <c r="M28" s="37">
        <v>1134155487</v>
      </c>
      <c r="N28" s="37">
        <v>1135800038</v>
      </c>
      <c r="O28" s="37">
        <v>1140655281</v>
      </c>
      <c r="P28" s="37">
        <v>1148928961</v>
      </c>
      <c r="Q28" s="39"/>
      <c r="R28" s="37">
        <v>1155952779</v>
      </c>
      <c r="S28" s="37">
        <v>1170601117</v>
      </c>
      <c r="T28" s="37">
        <v>1253345733</v>
      </c>
      <c r="U28" s="37">
        <v>1239625851</v>
      </c>
      <c r="V28" s="39"/>
      <c r="W28" s="37">
        <v>1261161602</v>
      </c>
      <c r="X28" s="37">
        <v>1243981933</v>
      </c>
      <c r="Y28" s="37">
        <v>1268915564</v>
      </c>
      <c r="Z28" s="37">
        <v>1267139852</v>
      </c>
      <c r="AB28" s="37">
        <v>1266212848</v>
      </c>
      <c r="AC28" s="37">
        <v>1284930061</v>
      </c>
      <c r="AD28" s="37">
        <v>1327033887</v>
      </c>
      <c r="AE28" s="37">
        <v>1359028420</v>
      </c>
      <c r="AG28" s="37">
        <v>1373427485</v>
      </c>
      <c r="AH28" s="37">
        <v>1389889287</v>
      </c>
      <c r="AI28" s="37">
        <v>1386136952</v>
      </c>
      <c r="AJ28" s="37">
        <v>1421774370</v>
      </c>
      <c r="AL28" s="37">
        <v>1439274086</v>
      </c>
      <c r="AM28" s="37">
        <v>1508598225</v>
      </c>
      <c r="AN28" s="37"/>
      <c r="AO28" s="37"/>
    </row>
    <row r="29" spans="1:41" ht="15.75" x14ac:dyDescent="0.25">
      <c r="A29" s="43" t="s">
        <v>41</v>
      </c>
      <c r="B29" s="81"/>
      <c r="C29" s="37">
        <v>0</v>
      </c>
      <c r="D29" s="37">
        <v>0</v>
      </c>
      <c r="E29" s="37">
        <v>0</v>
      </c>
      <c r="F29" s="37">
        <v>0</v>
      </c>
      <c r="G29" s="38"/>
      <c r="H29" s="37">
        <v>0</v>
      </c>
      <c r="I29" s="37">
        <v>0</v>
      </c>
      <c r="J29" s="37">
        <v>0</v>
      </c>
      <c r="K29" s="37">
        <v>0</v>
      </c>
      <c r="L29" s="38"/>
      <c r="M29" s="37">
        <v>137012709</v>
      </c>
      <c r="N29" s="37">
        <v>141954733</v>
      </c>
      <c r="O29" s="37">
        <v>142011788</v>
      </c>
      <c r="P29" s="37">
        <v>136312697</v>
      </c>
      <c r="Q29" s="39"/>
      <c r="R29" s="37">
        <v>142265225</v>
      </c>
      <c r="S29" s="37">
        <v>137218778</v>
      </c>
      <c r="T29" s="37">
        <v>134080644</v>
      </c>
      <c r="U29" s="37">
        <v>0</v>
      </c>
      <c r="V29" s="39"/>
      <c r="W29" s="37">
        <v>0</v>
      </c>
      <c r="X29" s="37">
        <v>0</v>
      </c>
      <c r="Y29" s="37">
        <v>0</v>
      </c>
      <c r="Z29" s="37">
        <v>0</v>
      </c>
      <c r="AB29" s="37">
        <v>0</v>
      </c>
      <c r="AC29" s="37">
        <v>0</v>
      </c>
      <c r="AD29" s="37">
        <v>0</v>
      </c>
      <c r="AE29" s="37">
        <v>0</v>
      </c>
      <c r="AG29" s="37">
        <v>0</v>
      </c>
      <c r="AH29" s="37">
        <v>0</v>
      </c>
      <c r="AI29" s="37">
        <v>0</v>
      </c>
      <c r="AJ29" s="37">
        <v>0</v>
      </c>
      <c r="AL29" s="37">
        <v>0</v>
      </c>
      <c r="AM29" s="37">
        <v>0</v>
      </c>
      <c r="AN29" s="37"/>
      <c r="AO29" s="37"/>
    </row>
    <row r="30" spans="1:41" ht="15.75" x14ac:dyDescent="0.25">
      <c r="A30" s="43" t="s">
        <v>42</v>
      </c>
      <c r="B30" s="81"/>
      <c r="C30" s="37">
        <v>1520</v>
      </c>
      <c r="D30" s="37">
        <v>1520</v>
      </c>
      <c r="E30" s="37">
        <v>1520</v>
      </c>
      <c r="F30" s="37">
        <v>0</v>
      </c>
      <c r="G30" s="38"/>
      <c r="H30" s="37">
        <v>0</v>
      </c>
      <c r="I30" s="37">
        <v>0</v>
      </c>
      <c r="J30" s="37">
        <v>0</v>
      </c>
      <c r="K30" s="37">
        <v>0</v>
      </c>
      <c r="L30" s="38"/>
      <c r="M30" s="37">
        <v>0</v>
      </c>
      <c r="N30" s="37">
        <v>0</v>
      </c>
      <c r="O30" s="37">
        <v>0</v>
      </c>
      <c r="P30" s="37">
        <v>0</v>
      </c>
      <c r="Q30" s="39"/>
      <c r="R30" s="37">
        <v>0</v>
      </c>
      <c r="S30" s="37">
        <v>0</v>
      </c>
      <c r="T30" s="37">
        <v>0</v>
      </c>
      <c r="U30" s="37">
        <v>0</v>
      </c>
      <c r="V30" s="39"/>
      <c r="W30" s="62">
        <v>0</v>
      </c>
      <c r="X30" s="62">
        <v>0</v>
      </c>
      <c r="Y30" s="37">
        <v>0</v>
      </c>
      <c r="Z30" s="37">
        <v>0</v>
      </c>
      <c r="AB30" s="37">
        <v>0</v>
      </c>
      <c r="AC30" s="37">
        <v>0</v>
      </c>
      <c r="AD30" s="37">
        <v>0</v>
      </c>
      <c r="AE30" s="37">
        <v>0</v>
      </c>
      <c r="AG30" s="37">
        <v>0</v>
      </c>
      <c r="AH30" s="37">
        <v>0</v>
      </c>
      <c r="AI30" s="37">
        <v>0</v>
      </c>
      <c r="AJ30" s="37">
        <v>0</v>
      </c>
      <c r="AL30" s="37">
        <v>0</v>
      </c>
      <c r="AM30" s="37">
        <v>0</v>
      </c>
      <c r="AN30" s="37"/>
      <c r="AO30" s="37"/>
    </row>
    <row r="31" spans="1:41" ht="15.75" x14ac:dyDescent="0.25">
      <c r="A31" s="39" t="s">
        <v>78</v>
      </c>
      <c r="B31" s="81"/>
      <c r="C31" s="73">
        <v>1113510245</v>
      </c>
      <c r="D31" s="73">
        <v>1121327491</v>
      </c>
      <c r="E31" s="73">
        <v>1129649555</v>
      </c>
      <c r="F31" s="73">
        <v>1135751917</v>
      </c>
      <c r="G31" s="38"/>
      <c r="H31" s="73">
        <v>1132853537</v>
      </c>
      <c r="I31" s="73">
        <v>1136163360</v>
      </c>
      <c r="J31" s="73">
        <v>1145440573</v>
      </c>
      <c r="K31" s="73">
        <v>1139381280</v>
      </c>
      <c r="L31" s="38"/>
      <c r="M31" s="73">
        <v>1271168196</v>
      </c>
      <c r="N31" s="73">
        <v>1277754771</v>
      </c>
      <c r="O31" s="73">
        <v>1282667069</v>
      </c>
      <c r="P31" s="73">
        <v>1285241658</v>
      </c>
      <c r="Q31" s="39"/>
      <c r="R31" s="73">
        <v>1298218004</v>
      </c>
      <c r="S31" s="73">
        <v>1307819895</v>
      </c>
      <c r="T31" s="73">
        <v>1387426377</v>
      </c>
      <c r="U31" s="73">
        <v>1239625851</v>
      </c>
      <c r="V31" s="39"/>
      <c r="W31" s="62">
        <v>1261161602</v>
      </c>
      <c r="X31" s="62">
        <v>1243981933</v>
      </c>
      <c r="Y31" s="73">
        <v>1268915564</v>
      </c>
      <c r="Z31" s="73">
        <f>Z28</f>
        <v>1267139852</v>
      </c>
      <c r="AB31" s="73">
        <f>AB28</f>
        <v>1266212848</v>
      </c>
      <c r="AC31" s="73">
        <v>1284930061</v>
      </c>
      <c r="AD31" s="73">
        <v>1327033887</v>
      </c>
      <c r="AE31" s="73">
        <v>1359028420</v>
      </c>
      <c r="AG31" s="73">
        <v>1373427485</v>
      </c>
      <c r="AH31" s="73">
        <v>1389889287</v>
      </c>
      <c r="AI31" s="73">
        <v>1386136952</v>
      </c>
      <c r="AJ31" s="73">
        <v>1421774370</v>
      </c>
      <c r="AL31" s="73">
        <v>1439274086</v>
      </c>
      <c r="AM31" s="73">
        <v>1508598225</v>
      </c>
      <c r="AN31" s="73"/>
      <c r="AO31" s="73"/>
    </row>
    <row r="32" spans="1:41" ht="15.75" x14ac:dyDescent="0.25">
      <c r="A32" s="39" t="s">
        <v>151</v>
      </c>
      <c r="B32" s="81"/>
      <c r="C32" s="37"/>
      <c r="D32" s="37"/>
      <c r="E32" s="37"/>
      <c r="F32" s="37"/>
      <c r="G32" s="38"/>
      <c r="H32" s="37"/>
      <c r="I32" s="37"/>
      <c r="J32" s="37"/>
      <c r="K32" s="37"/>
      <c r="L32" s="38"/>
      <c r="M32" s="37"/>
      <c r="N32" s="37"/>
      <c r="O32" s="37"/>
      <c r="P32" s="72" t="s">
        <v>85</v>
      </c>
      <c r="Q32" s="39"/>
      <c r="R32" s="37"/>
      <c r="S32" s="37"/>
      <c r="T32" s="37"/>
      <c r="U32" s="37"/>
      <c r="V32" s="39"/>
      <c r="W32" s="37"/>
      <c r="X32" s="37"/>
      <c r="Y32" s="37"/>
      <c r="Z32" s="37"/>
      <c r="AB32" s="37"/>
      <c r="AC32" s="37"/>
      <c r="AD32" s="37"/>
      <c r="AE32" s="37"/>
      <c r="AG32" s="37"/>
      <c r="AH32" s="37"/>
      <c r="AI32" s="37"/>
      <c r="AJ32" s="37"/>
      <c r="AL32" s="37"/>
      <c r="AM32" s="37"/>
      <c r="AN32" s="37"/>
      <c r="AO32" s="37"/>
    </row>
    <row r="33" spans="1:41" ht="15.75" x14ac:dyDescent="0.25">
      <c r="A33" s="43" t="s">
        <v>80</v>
      </c>
      <c r="B33" s="81"/>
      <c r="C33" s="37">
        <v>2114903713</v>
      </c>
      <c r="D33" s="37">
        <v>2153857127</v>
      </c>
      <c r="E33" s="37">
        <v>2161340936</v>
      </c>
      <c r="F33" s="37">
        <v>2187289370</v>
      </c>
      <c r="G33" s="38"/>
      <c r="H33" s="37">
        <v>2196155776</v>
      </c>
      <c r="I33" s="37">
        <v>2283394596</v>
      </c>
      <c r="J33" s="37">
        <v>2380064908</v>
      </c>
      <c r="K33" s="37">
        <v>2534794623</v>
      </c>
      <c r="L33" s="38"/>
      <c r="M33" s="37">
        <v>2589165900</v>
      </c>
      <c r="N33" s="37">
        <v>2758638695</v>
      </c>
      <c r="O33" s="37">
        <v>2964044848</v>
      </c>
      <c r="P33" s="37">
        <v>3149329085</v>
      </c>
      <c r="Q33" s="39"/>
      <c r="R33" s="37">
        <v>3380627505</v>
      </c>
      <c r="S33" s="37">
        <v>3327080531</v>
      </c>
      <c r="T33" s="37">
        <v>3372904971</v>
      </c>
      <c r="U33" s="37">
        <v>3835408575</v>
      </c>
      <c r="V33" s="39"/>
      <c r="W33" s="37">
        <v>3977867199</v>
      </c>
      <c r="X33" s="37">
        <v>4281573249</v>
      </c>
      <c r="Y33" s="37">
        <v>4492757211</v>
      </c>
      <c r="Z33" s="37">
        <v>4832490325</v>
      </c>
      <c r="AB33" s="37">
        <v>4858102652</v>
      </c>
      <c r="AC33" s="37">
        <v>5236296154</v>
      </c>
      <c r="AD33" s="37">
        <v>5637787412</v>
      </c>
      <c r="AE33" s="37">
        <v>5893178605</v>
      </c>
      <c r="AG33" s="37">
        <v>5845901509</v>
      </c>
      <c r="AH33" s="37">
        <v>5569304177</v>
      </c>
      <c r="AI33" s="37">
        <v>5522341931</v>
      </c>
      <c r="AJ33" s="37">
        <v>5525161241</v>
      </c>
      <c r="AL33" s="37">
        <v>5556547370</v>
      </c>
      <c r="AM33" s="37">
        <v>5888693823</v>
      </c>
      <c r="AN33" s="37"/>
      <c r="AO33" s="37"/>
    </row>
    <row r="34" spans="1:41" ht="15.75" x14ac:dyDescent="0.25">
      <c r="A34" s="43" t="s">
        <v>79</v>
      </c>
      <c r="B34" s="81"/>
      <c r="C34" s="37">
        <v>0</v>
      </c>
      <c r="D34" s="37">
        <v>0</v>
      </c>
      <c r="E34" s="37">
        <v>0</v>
      </c>
      <c r="F34" s="37">
        <v>0</v>
      </c>
      <c r="G34" s="38"/>
      <c r="H34" s="37">
        <v>0</v>
      </c>
      <c r="I34" s="37">
        <v>0</v>
      </c>
      <c r="J34" s="37">
        <v>0</v>
      </c>
      <c r="K34" s="37">
        <v>0</v>
      </c>
      <c r="L34" s="38"/>
      <c r="M34" s="37">
        <v>10741633</v>
      </c>
      <c r="N34" s="37">
        <v>10573110</v>
      </c>
      <c r="O34" s="37">
        <v>11012155</v>
      </c>
      <c r="P34" s="37">
        <v>10154790</v>
      </c>
      <c r="Q34" s="39"/>
      <c r="R34" s="37">
        <v>12101246</v>
      </c>
      <c r="S34" s="37">
        <v>9772703</v>
      </c>
      <c r="T34" s="37">
        <v>9111864</v>
      </c>
      <c r="U34" s="37">
        <v>0</v>
      </c>
      <c r="V34" s="39"/>
      <c r="W34" s="37">
        <v>0</v>
      </c>
      <c r="X34" s="37">
        <v>0</v>
      </c>
      <c r="Y34" s="37">
        <v>0</v>
      </c>
      <c r="Z34" s="37">
        <v>0</v>
      </c>
      <c r="AB34" s="37">
        <v>0</v>
      </c>
      <c r="AC34" s="37">
        <v>0</v>
      </c>
      <c r="AD34" s="37">
        <v>0</v>
      </c>
      <c r="AE34" s="37">
        <v>0</v>
      </c>
      <c r="AG34" s="37">
        <v>0</v>
      </c>
      <c r="AH34" s="37">
        <v>0</v>
      </c>
      <c r="AI34" s="37">
        <v>0</v>
      </c>
      <c r="AJ34" s="37">
        <v>0</v>
      </c>
      <c r="AL34" s="37">
        <v>0</v>
      </c>
      <c r="AM34" s="37">
        <v>0</v>
      </c>
      <c r="AN34" s="37"/>
      <c r="AO34" s="37"/>
    </row>
    <row r="35" spans="1:41" ht="15.75" x14ac:dyDescent="0.25">
      <c r="A35" s="43" t="s">
        <v>81</v>
      </c>
      <c r="B35" s="81"/>
      <c r="C35" s="37">
        <v>128818925</v>
      </c>
      <c r="D35" s="37">
        <v>128818925</v>
      </c>
      <c r="E35" s="37">
        <v>128818925</v>
      </c>
      <c r="F35" s="37">
        <v>128818925</v>
      </c>
      <c r="G35" s="38"/>
      <c r="H35" s="37">
        <v>128818925</v>
      </c>
      <c r="I35" s="37">
        <v>128818925</v>
      </c>
      <c r="J35" s="37">
        <v>128818925</v>
      </c>
      <c r="K35" s="37">
        <v>128818925</v>
      </c>
      <c r="L35" s="38"/>
      <c r="M35" s="37">
        <v>128818925</v>
      </c>
      <c r="N35" s="37">
        <v>128818925</v>
      </c>
      <c r="O35" s="37">
        <v>128818925</v>
      </c>
      <c r="P35" s="37">
        <v>128818925</v>
      </c>
      <c r="Q35" s="39"/>
      <c r="R35" s="37">
        <v>128818925</v>
      </c>
      <c r="S35" s="37">
        <v>128818925</v>
      </c>
      <c r="T35" s="37">
        <v>154650702</v>
      </c>
      <c r="U35" s="37">
        <v>151757293</v>
      </c>
      <c r="V35" s="39"/>
      <c r="W35" s="37">
        <v>153402039</v>
      </c>
      <c r="X35" s="37">
        <v>149437149</v>
      </c>
      <c r="Y35" s="37">
        <v>149790659</v>
      </c>
      <c r="Z35" s="37">
        <v>150716870</v>
      </c>
      <c r="AB35" s="37">
        <v>149478561</v>
      </c>
      <c r="AC35" s="37">
        <v>151652212</v>
      </c>
      <c r="AD35" s="37">
        <v>154068700</v>
      </c>
      <c r="AE35" s="37">
        <v>155276916</v>
      </c>
      <c r="AG35" s="37">
        <v>154382437</v>
      </c>
      <c r="AH35" s="37">
        <v>151797257</v>
      </c>
      <c r="AI35" s="37">
        <v>0</v>
      </c>
      <c r="AJ35" s="37">
        <v>149841703</v>
      </c>
      <c r="AL35" s="37">
        <v>149953085</v>
      </c>
      <c r="AM35" s="37">
        <v>151634776</v>
      </c>
      <c r="AN35" s="37"/>
      <c r="AO35" s="37"/>
    </row>
    <row r="36" spans="1:41" ht="15.75" x14ac:dyDescent="0.25">
      <c r="A36" s="43" t="s">
        <v>82</v>
      </c>
      <c r="B36" s="81"/>
      <c r="C36" s="37">
        <v>65384582</v>
      </c>
      <c r="D36" s="37">
        <v>66433386</v>
      </c>
      <c r="E36" s="37">
        <v>67907891</v>
      </c>
      <c r="F36" s="37">
        <v>74707602</v>
      </c>
      <c r="G36" s="38"/>
      <c r="H36" s="37">
        <v>72393876</v>
      </c>
      <c r="I36" s="37">
        <v>72193714</v>
      </c>
      <c r="J36" s="37">
        <v>75785488</v>
      </c>
      <c r="K36" s="37">
        <v>84438613</v>
      </c>
      <c r="L36" s="38"/>
      <c r="M36" s="37">
        <v>83207033</v>
      </c>
      <c r="N36" s="37">
        <v>90777272</v>
      </c>
      <c r="O36" s="37">
        <v>90673034</v>
      </c>
      <c r="P36" s="37">
        <v>100568666</v>
      </c>
      <c r="Q36" s="39"/>
      <c r="R36" s="37">
        <v>103419784</v>
      </c>
      <c r="S36" s="37">
        <v>99657192</v>
      </c>
      <c r="T36" s="37">
        <v>97381675</v>
      </c>
      <c r="U36" s="37">
        <v>98577298</v>
      </c>
      <c r="V36" s="39"/>
      <c r="W36" s="62">
        <v>99128707</v>
      </c>
      <c r="X36" s="62">
        <v>107178958</v>
      </c>
      <c r="Y36" s="37">
        <v>107493694</v>
      </c>
      <c r="Z36" s="37">
        <v>115051948</v>
      </c>
      <c r="AB36" s="37">
        <v>113831860</v>
      </c>
      <c r="AC36" s="37">
        <v>114809307</v>
      </c>
      <c r="AD36" s="37">
        <v>123210672</v>
      </c>
      <c r="AE36" s="37">
        <v>135904572</v>
      </c>
      <c r="AG36" s="37">
        <v>141546535</v>
      </c>
      <c r="AH36" s="37">
        <v>141987242</v>
      </c>
      <c r="AI36" s="37">
        <v>146701857</v>
      </c>
      <c r="AJ36" s="37">
        <v>145898369</v>
      </c>
      <c r="AL36" s="37">
        <v>145476661</v>
      </c>
      <c r="AM36" s="37">
        <v>146098368</v>
      </c>
      <c r="AN36" s="37"/>
      <c r="AO36" s="37"/>
    </row>
    <row r="37" spans="1:41" ht="15.75" x14ac:dyDescent="0.25">
      <c r="A37" s="39" t="s">
        <v>83</v>
      </c>
      <c r="B37" s="81"/>
      <c r="C37" s="73">
        <v>2309107220</v>
      </c>
      <c r="D37" s="73">
        <v>2349109438</v>
      </c>
      <c r="E37" s="73">
        <v>2358067752</v>
      </c>
      <c r="F37" s="73">
        <v>2390815897</v>
      </c>
      <c r="G37" s="38"/>
      <c r="H37" s="73">
        <v>2397368577</v>
      </c>
      <c r="I37" s="73">
        <v>2484407235</v>
      </c>
      <c r="J37" s="73">
        <v>2584669321</v>
      </c>
      <c r="K37" s="73">
        <v>2748052161</v>
      </c>
      <c r="L37" s="38"/>
      <c r="M37" s="73">
        <v>2811933491</v>
      </c>
      <c r="N37" s="73">
        <v>2988808002</v>
      </c>
      <c r="O37" s="73">
        <v>3194548962</v>
      </c>
      <c r="P37" s="73">
        <v>3388871466</v>
      </c>
      <c r="Q37" s="39"/>
      <c r="R37" s="73">
        <v>3624967460</v>
      </c>
      <c r="S37" s="73">
        <v>3565329351</v>
      </c>
      <c r="T37" s="73">
        <v>3634049212</v>
      </c>
      <c r="U37" s="73">
        <v>4085743166</v>
      </c>
      <c r="V37" s="39"/>
      <c r="W37" s="62">
        <v>4230397945</v>
      </c>
      <c r="X37" s="62">
        <v>4538189356</v>
      </c>
      <c r="Y37" s="73">
        <v>4750041564</v>
      </c>
      <c r="Z37" s="73">
        <v>5098259143</v>
      </c>
      <c r="AB37" s="73">
        <v>5121413073</v>
      </c>
      <c r="AC37" s="73">
        <v>5502757673</v>
      </c>
      <c r="AD37" s="73">
        <v>5915066784</v>
      </c>
      <c r="AE37" s="73">
        <v>6184360093</v>
      </c>
      <c r="AG37" s="73">
        <v>6141830481</v>
      </c>
      <c r="AH37" s="73">
        <v>5863088676</v>
      </c>
      <c r="AI37" s="73">
        <v>5820159987</v>
      </c>
      <c r="AJ37" s="73">
        <v>5820901313</v>
      </c>
      <c r="AL37" s="73">
        <v>5851977116</v>
      </c>
      <c r="AM37" s="73">
        <v>6186426967</v>
      </c>
      <c r="AN37" s="73"/>
      <c r="AO37" s="73"/>
    </row>
    <row r="38" spans="1:41" ht="9" customHeight="1" x14ac:dyDescent="0.25">
      <c r="A38" s="39"/>
      <c r="B38" s="81"/>
      <c r="C38" s="37"/>
      <c r="D38" s="37"/>
      <c r="E38" s="37"/>
      <c r="F38" s="37"/>
      <c r="G38" s="38"/>
      <c r="H38" s="37"/>
      <c r="I38" s="37"/>
      <c r="J38" s="37"/>
      <c r="K38" s="37"/>
      <c r="L38" s="38"/>
      <c r="M38" s="37"/>
      <c r="N38" s="37"/>
      <c r="O38" s="37"/>
      <c r="P38" s="37">
        <v>0</v>
      </c>
      <c r="Q38" s="39"/>
      <c r="R38" s="37"/>
      <c r="S38" s="37"/>
      <c r="T38" s="37"/>
      <c r="U38" s="37"/>
      <c r="V38" s="39"/>
      <c r="W38" s="37"/>
      <c r="X38" s="37"/>
      <c r="Y38" s="37"/>
      <c r="Z38" s="37"/>
      <c r="AB38" s="37"/>
      <c r="AC38" s="37"/>
      <c r="AD38" s="37"/>
      <c r="AE38" s="37"/>
      <c r="AG38" s="37"/>
      <c r="AH38" s="37"/>
      <c r="AI38" s="37"/>
      <c r="AJ38" s="37"/>
      <c r="AL38" s="37"/>
      <c r="AM38" s="37"/>
      <c r="AN38" s="37"/>
      <c r="AO38" s="37"/>
    </row>
    <row r="39" spans="1:41" ht="15.75" x14ac:dyDescent="0.25">
      <c r="A39" s="39" t="s">
        <v>46</v>
      </c>
      <c r="B39" s="81"/>
      <c r="C39" s="37">
        <v>59108184</v>
      </c>
      <c r="D39" s="37">
        <v>59281112</v>
      </c>
      <c r="E39" s="37">
        <v>57443693</v>
      </c>
      <c r="F39" s="37">
        <v>62772169</v>
      </c>
      <c r="G39" s="38"/>
      <c r="H39" s="37">
        <v>64751250</v>
      </c>
      <c r="I39" s="37">
        <v>69301443</v>
      </c>
      <c r="J39" s="37">
        <v>71659939</v>
      </c>
      <c r="K39" s="37">
        <v>74411250</v>
      </c>
      <c r="L39" s="38"/>
      <c r="M39" s="37">
        <v>87919075</v>
      </c>
      <c r="N39" s="37">
        <v>87823744</v>
      </c>
      <c r="O39" s="37">
        <v>93837669</v>
      </c>
      <c r="P39" s="37">
        <v>91932877</v>
      </c>
      <c r="Q39" s="39"/>
      <c r="R39" s="37">
        <v>105542608</v>
      </c>
      <c r="S39" s="37">
        <v>106321037</v>
      </c>
      <c r="T39" s="37">
        <v>111812498</v>
      </c>
      <c r="U39" s="37">
        <v>60225121</v>
      </c>
      <c r="V39" s="39"/>
      <c r="W39" s="37">
        <v>60136283</v>
      </c>
      <c r="X39" s="37">
        <v>59395248</v>
      </c>
      <c r="Y39" s="37">
        <v>66706500</v>
      </c>
      <c r="Z39" s="37">
        <v>66136281</v>
      </c>
      <c r="AB39" s="37">
        <v>67067877</v>
      </c>
      <c r="AC39" s="37">
        <v>68503720</v>
      </c>
      <c r="AD39" s="37">
        <v>69069651</v>
      </c>
      <c r="AE39" s="37">
        <v>69276388</v>
      </c>
      <c r="AG39" s="37">
        <v>70008833</v>
      </c>
      <c r="AH39" s="37">
        <v>71860183</v>
      </c>
      <c r="AI39" s="37">
        <v>71967041</v>
      </c>
      <c r="AJ39" s="37">
        <v>73218134</v>
      </c>
      <c r="AL39" s="37">
        <v>73750383</v>
      </c>
      <c r="AM39" s="37">
        <v>74284382</v>
      </c>
      <c r="AN39" s="37"/>
      <c r="AO39" s="37"/>
    </row>
    <row r="40" spans="1:41" ht="15.75" x14ac:dyDescent="0.25">
      <c r="A40" s="39" t="s">
        <v>47</v>
      </c>
      <c r="B40" s="81"/>
      <c r="C40" s="37">
        <v>0</v>
      </c>
      <c r="D40" s="37">
        <v>0</v>
      </c>
      <c r="E40" s="37">
        <v>0</v>
      </c>
      <c r="F40" s="37">
        <v>0</v>
      </c>
      <c r="G40" s="38"/>
      <c r="H40" s="37">
        <v>0</v>
      </c>
      <c r="I40" s="37">
        <v>0</v>
      </c>
      <c r="J40" s="37">
        <v>0</v>
      </c>
      <c r="K40" s="37">
        <v>0</v>
      </c>
      <c r="L40" s="38"/>
      <c r="M40" s="37">
        <v>0</v>
      </c>
      <c r="N40" s="37">
        <v>0</v>
      </c>
      <c r="O40" s="37">
        <v>0</v>
      </c>
      <c r="P40" s="37">
        <v>7286279</v>
      </c>
      <c r="Q40" s="39"/>
      <c r="R40" s="37">
        <v>7286279</v>
      </c>
      <c r="S40" s="37">
        <v>7286279</v>
      </c>
      <c r="T40" s="37">
        <v>7286279</v>
      </c>
      <c r="U40" s="37">
        <v>8177931</v>
      </c>
      <c r="V40" s="39"/>
      <c r="W40" s="37">
        <v>8178461</v>
      </c>
      <c r="X40" s="37">
        <v>8354981</v>
      </c>
      <c r="Y40" s="37">
        <v>9231179</v>
      </c>
      <c r="Z40" s="37">
        <v>9259620</v>
      </c>
      <c r="AB40" s="37">
        <v>9792282</v>
      </c>
      <c r="AC40" s="37">
        <v>8815676</v>
      </c>
      <c r="AD40" s="37">
        <v>8815676</v>
      </c>
      <c r="AE40" s="37">
        <v>9315332</v>
      </c>
      <c r="AG40" s="37">
        <v>9315331</v>
      </c>
      <c r="AH40" s="37">
        <v>9315332</v>
      </c>
      <c r="AI40" s="37">
        <v>9315332</v>
      </c>
      <c r="AJ40" s="37">
        <v>9920884</v>
      </c>
      <c r="AL40" s="37">
        <v>9949334</v>
      </c>
      <c r="AM40" s="37">
        <v>10076167</v>
      </c>
      <c r="AN40" s="37"/>
      <c r="AO40" s="37"/>
    </row>
    <row r="41" spans="1:41" ht="15.75" x14ac:dyDescent="0.25">
      <c r="A41" s="39" t="s">
        <v>33</v>
      </c>
      <c r="B41" s="81"/>
      <c r="C41" s="37">
        <v>3273611</v>
      </c>
      <c r="D41" s="37">
        <v>5532921</v>
      </c>
      <c r="E41" s="37">
        <v>5537000</v>
      </c>
      <c r="F41" s="37">
        <v>31856970</v>
      </c>
      <c r="G41" s="38"/>
      <c r="H41" s="37">
        <v>29909713</v>
      </c>
      <c r="I41" s="37">
        <v>16713798</v>
      </c>
      <c r="J41" s="37">
        <v>20720829</v>
      </c>
      <c r="K41" s="37">
        <v>25694203</v>
      </c>
      <c r="L41" s="38"/>
      <c r="M41" s="37">
        <v>30888698</v>
      </c>
      <c r="N41" s="37">
        <v>42927584</v>
      </c>
      <c r="O41" s="37">
        <v>55423497</v>
      </c>
      <c r="P41" s="37">
        <v>56412096</v>
      </c>
      <c r="Q41" s="39"/>
      <c r="R41" s="37">
        <v>74855353</v>
      </c>
      <c r="S41" s="37">
        <v>71127763</v>
      </c>
      <c r="T41" s="37">
        <v>79121041</v>
      </c>
      <c r="U41" s="37">
        <v>89002877</v>
      </c>
      <c r="V41" s="39"/>
      <c r="W41" s="37">
        <v>104199218</v>
      </c>
      <c r="X41" s="37">
        <v>123871434</v>
      </c>
      <c r="Y41" s="37">
        <v>221815054</v>
      </c>
      <c r="Z41" s="37">
        <v>247393800</v>
      </c>
      <c r="AB41" s="37">
        <v>246535783</v>
      </c>
      <c r="AC41" s="37">
        <v>272250888</v>
      </c>
      <c r="AD41" s="37">
        <v>344509522</v>
      </c>
      <c r="AE41" s="37">
        <v>371514143</v>
      </c>
      <c r="AG41" s="37">
        <v>356191082</v>
      </c>
      <c r="AH41" s="37">
        <v>320942587</v>
      </c>
      <c r="AI41" s="37">
        <v>312758468</v>
      </c>
      <c r="AJ41" s="37">
        <v>312260151</v>
      </c>
      <c r="AL41" s="37">
        <v>303337405</v>
      </c>
      <c r="AM41" s="37">
        <v>323257993</v>
      </c>
      <c r="AN41" s="37"/>
      <c r="AO41" s="37"/>
    </row>
    <row r="42" spans="1:41" ht="15.75" x14ac:dyDescent="0.25">
      <c r="A42" s="39" t="s">
        <v>147</v>
      </c>
      <c r="B42" s="81"/>
      <c r="C42" s="37">
        <v>0</v>
      </c>
      <c r="D42" s="37">
        <v>0</v>
      </c>
      <c r="E42" s="37">
        <v>0</v>
      </c>
      <c r="F42" s="37">
        <v>0</v>
      </c>
      <c r="G42" s="38"/>
      <c r="H42" s="37">
        <v>0</v>
      </c>
      <c r="I42" s="37">
        <v>0</v>
      </c>
      <c r="J42" s="37">
        <v>0</v>
      </c>
      <c r="K42" s="37">
        <v>0</v>
      </c>
      <c r="L42" s="38"/>
      <c r="M42" s="37">
        <v>0</v>
      </c>
      <c r="N42" s="37">
        <v>0</v>
      </c>
      <c r="O42" s="37">
        <v>0</v>
      </c>
      <c r="P42" s="37">
        <v>0</v>
      </c>
      <c r="Q42" s="39"/>
      <c r="R42" s="37">
        <v>0</v>
      </c>
      <c r="S42" s="37">
        <v>0</v>
      </c>
      <c r="T42" s="37">
        <v>0</v>
      </c>
      <c r="U42" s="37">
        <v>136611276</v>
      </c>
      <c r="V42" s="39"/>
      <c r="W42" s="37">
        <v>135756055</v>
      </c>
      <c r="X42" s="37">
        <v>135394574</v>
      </c>
      <c r="Y42" s="37">
        <v>131899328</v>
      </c>
      <c r="Z42" s="37">
        <v>132879120</v>
      </c>
      <c r="AB42" s="37">
        <v>137386910</v>
      </c>
      <c r="AC42" s="37">
        <v>137052152</v>
      </c>
      <c r="AD42" s="37">
        <v>139105948</v>
      </c>
      <c r="AE42" s="37">
        <v>138817366</v>
      </c>
      <c r="AG42" s="37">
        <v>157612393</v>
      </c>
      <c r="AH42" s="37">
        <v>160408446</v>
      </c>
      <c r="AI42" s="37">
        <v>163666725</v>
      </c>
      <c r="AJ42" s="37">
        <v>162186345</v>
      </c>
      <c r="AL42" s="37">
        <v>175355151</v>
      </c>
      <c r="AM42" s="37">
        <v>172458990</v>
      </c>
      <c r="AN42" s="37"/>
      <c r="AO42" s="37"/>
    </row>
    <row r="43" spans="1:41" ht="15.75" x14ac:dyDescent="0.25">
      <c r="A43" s="39" t="s">
        <v>32</v>
      </c>
      <c r="B43" s="81"/>
      <c r="C43" s="37">
        <v>0</v>
      </c>
      <c r="D43" s="37">
        <v>586907</v>
      </c>
      <c r="E43" s="37">
        <v>586907</v>
      </c>
      <c r="F43" s="37">
        <v>586907</v>
      </c>
      <c r="G43" s="38"/>
      <c r="H43" s="37">
        <v>586907</v>
      </c>
      <c r="I43" s="37">
        <v>586907</v>
      </c>
      <c r="J43" s="37">
        <v>0</v>
      </c>
      <c r="K43" s="37">
        <v>0</v>
      </c>
      <c r="L43" s="38"/>
      <c r="M43" s="37">
        <v>0</v>
      </c>
      <c r="N43" s="37">
        <v>0</v>
      </c>
      <c r="O43" s="37">
        <v>0</v>
      </c>
      <c r="P43" s="37">
        <v>0</v>
      </c>
      <c r="Q43" s="39"/>
      <c r="R43" s="37">
        <v>-2</v>
      </c>
      <c r="S43" s="37">
        <v>0</v>
      </c>
      <c r="T43" s="37">
        <v>0</v>
      </c>
      <c r="U43" s="37">
        <v>0</v>
      </c>
      <c r="V43" s="39"/>
      <c r="W43" s="62">
        <v>0</v>
      </c>
      <c r="X43" s="62">
        <v>0</v>
      </c>
      <c r="Y43" s="37">
        <v>0</v>
      </c>
      <c r="Z43" s="37">
        <v>0</v>
      </c>
      <c r="AA43" s="4"/>
      <c r="AB43" s="37">
        <v>0</v>
      </c>
      <c r="AC43" s="37">
        <v>0</v>
      </c>
      <c r="AD43" s="37">
        <v>0</v>
      </c>
      <c r="AE43" s="37">
        <v>0</v>
      </c>
      <c r="AF43" s="4"/>
      <c r="AG43" s="37">
        <v>0</v>
      </c>
      <c r="AH43" s="37">
        <v>0</v>
      </c>
      <c r="AI43" s="37">
        <v>0</v>
      </c>
      <c r="AJ43" s="37">
        <v>0</v>
      </c>
      <c r="AL43" s="37">
        <v>0</v>
      </c>
      <c r="AM43" s="37">
        <v>0</v>
      </c>
      <c r="AN43" s="37"/>
      <c r="AO43" s="37"/>
    </row>
    <row r="44" spans="1:41" s="16" customFormat="1" ht="15.75" x14ac:dyDescent="0.25">
      <c r="A44" s="78" t="s">
        <v>48</v>
      </c>
      <c r="B44" s="83"/>
      <c r="C44" s="84">
        <v>7868441734</v>
      </c>
      <c r="D44" s="84">
        <v>8020746871</v>
      </c>
      <c r="E44" s="84">
        <v>8062757809</v>
      </c>
      <c r="F44" s="84">
        <v>8183809360</v>
      </c>
      <c r="G44" s="41"/>
      <c r="H44" s="84">
        <v>8072607606</v>
      </c>
      <c r="I44" s="84">
        <v>8308733870</v>
      </c>
      <c r="J44" s="84">
        <v>8532046135</v>
      </c>
      <c r="K44" s="84">
        <v>8813880229</v>
      </c>
      <c r="L44" s="41"/>
      <c r="M44" s="84">
        <v>8976359082</v>
      </c>
      <c r="N44" s="84">
        <v>9284257959</v>
      </c>
      <c r="O44" s="84">
        <v>9761707335</v>
      </c>
      <c r="P44" s="84">
        <v>9942590679</v>
      </c>
      <c r="Q44" s="42"/>
      <c r="R44" s="84">
        <v>10587929631</v>
      </c>
      <c r="S44" s="84">
        <v>10449187920</v>
      </c>
      <c r="T44" s="84">
        <v>10650317191</v>
      </c>
      <c r="U44" s="84">
        <v>10956651066</v>
      </c>
      <c r="V44" s="42"/>
      <c r="W44" s="84">
        <v>11264968588</v>
      </c>
      <c r="X44" s="84">
        <v>11713070309</v>
      </c>
      <c r="Y44" s="84">
        <v>12130141603</v>
      </c>
      <c r="Z44" s="84">
        <v>12730175904</v>
      </c>
      <c r="AB44" s="84">
        <v>12602130849</v>
      </c>
      <c r="AC44" s="84">
        <v>13305022305</v>
      </c>
      <c r="AD44" s="84">
        <v>14117194237</v>
      </c>
      <c r="AE44" s="84">
        <v>14715224637</v>
      </c>
      <c r="AG44" s="84">
        <v>14544454830</v>
      </c>
      <c r="AH44" s="84">
        <v>14186326017</v>
      </c>
      <c r="AI44" s="84">
        <v>14208218451</v>
      </c>
      <c r="AJ44" s="84">
        <v>14972045287</v>
      </c>
      <c r="AL44" s="84">
        <v>15025021652</v>
      </c>
      <c r="AM44" s="84">
        <v>15723733941</v>
      </c>
      <c r="AN44" s="84"/>
      <c r="AO44" s="84"/>
    </row>
    <row r="45" spans="1:41" ht="9" customHeight="1" x14ac:dyDescent="0.25">
      <c r="A45" s="39"/>
      <c r="B45" s="8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9"/>
      <c r="R45" s="38"/>
      <c r="S45" s="38"/>
      <c r="T45" s="38"/>
      <c r="U45" s="38"/>
      <c r="V45" s="39"/>
      <c r="W45" s="38"/>
      <c r="X45" s="38"/>
      <c r="Y45" s="38"/>
      <c r="Z45" s="38"/>
      <c r="AB45" s="38"/>
      <c r="AC45" s="38"/>
      <c r="AD45" s="38"/>
      <c r="AE45" s="38"/>
      <c r="AG45" s="38"/>
      <c r="AH45" s="38"/>
      <c r="AI45" s="38"/>
      <c r="AJ45" s="38"/>
      <c r="AL45" s="38"/>
      <c r="AM45" s="38"/>
      <c r="AN45" s="38"/>
      <c r="AO45" s="38"/>
    </row>
    <row r="46" spans="1:41" s="16" customFormat="1" ht="16.5" thickBot="1" x14ac:dyDescent="0.3">
      <c r="A46" s="78" t="s">
        <v>49</v>
      </c>
      <c r="B46" s="83"/>
      <c r="C46" s="74">
        <v>9272675818</v>
      </c>
      <c r="D46" s="74">
        <v>9438607869</v>
      </c>
      <c r="E46" s="74">
        <v>9529351828</v>
      </c>
      <c r="F46" s="74">
        <v>9634658716</v>
      </c>
      <c r="G46" s="41"/>
      <c r="H46" s="74">
        <v>9644934918</v>
      </c>
      <c r="I46" s="74">
        <v>9810024754</v>
      </c>
      <c r="J46" s="74">
        <v>10122648512</v>
      </c>
      <c r="K46" s="74">
        <v>10425470923</v>
      </c>
      <c r="L46" s="41"/>
      <c r="M46" s="74">
        <v>10683635810</v>
      </c>
      <c r="N46" s="74">
        <v>10991677600</v>
      </c>
      <c r="O46" s="74">
        <v>11649073086</v>
      </c>
      <c r="P46" s="74">
        <v>11756401404</v>
      </c>
      <c r="Q46" s="42"/>
      <c r="R46" s="74">
        <v>12833931495</v>
      </c>
      <c r="S46" s="74">
        <v>13063789828</v>
      </c>
      <c r="T46" s="74">
        <v>13282120093</v>
      </c>
      <c r="U46" s="74">
        <v>13169903874</v>
      </c>
      <c r="V46" s="42"/>
      <c r="W46" s="74">
        <v>13596108578</v>
      </c>
      <c r="X46" s="74">
        <v>14050539985</v>
      </c>
      <c r="Y46" s="74">
        <v>14324730383</v>
      </c>
      <c r="Z46" s="74">
        <v>14922371517</v>
      </c>
      <c r="AB46" s="74">
        <v>15014023906</v>
      </c>
      <c r="AC46" s="74">
        <v>15795591108</v>
      </c>
      <c r="AD46" s="74">
        <v>16733648468</v>
      </c>
      <c r="AE46" s="74">
        <v>18615781899</v>
      </c>
      <c r="AG46" s="74">
        <v>18425472671</v>
      </c>
      <c r="AH46" s="74">
        <v>17424461291</v>
      </c>
      <c r="AI46" s="74">
        <v>17438639949</v>
      </c>
      <c r="AJ46" s="74">
        <v>18015012238</v>
      </c>
      <c r="AL46" s="74">
        <v>18176928113</v>
      </c>
      <c r="AM46" s="74">
        <v>19072295230</v>
      </c>
      <c r="AN46" s="74"/>
      <c r="AO46" s="74"/>
    </row>
    <row r="47" spans="1:41" ht="8.25" customHeight="1" thickTop="1" x14ac:dyDescent="0.25">
      <c r="A47" s="39"/>
      <c r="B47" s="81"/>
      <c r="C47" s="37"/>
      <c r="D47" s="37"/>
      <c r="E47" s="37"/>
      <c r="F47" s="37"/>
      <c r="G47" s="38"/>
      <c r="H47" s="37"/>
      <c r="I47" s="37"/>
      <c r="J47" s="37"/>
      <c r="K47" s="37"/>
      <c r="L47" s="38"/>
      <c r="M47" s="37"/>
      <c r="N47" s="37"/>
      <c r="O47" s="37"/>
      <c r="P47" s="37"/>
      <c r="Q47" s="39"/>
      <c r="R47" s="37"/>
      <c r="S47" s="37"/>
      <c r="T47" s="37"/>
      <c r="U47" s="37"/>
      <c r="V47" s="39"/>
      <c r="W47" s="37"/>
      <c r="X47" s="37"/>
      <c r="Y47" s="37"/>
      <c r="Z47" s="37"/>
      <c r="AB47" s="37"/>
      <c r="AC47" s="37"/>
      <c r="AD47" s="37"/>
      <c r="AE47" s="37"/>
      <c r="AG47" s="37"/>
      <c r="AH47" s="37"/>
      <c r="AI47" s="37"/>
      <c r="AJ47" s="37"/>
      <c r="AL47" s="37"/>
      <c r="AM47" s="37"/>
      <c r="AN47" s="37"/>
      <c r="AO47" s="37"/>
    </row>
    <row r="48" spans="1:41" ht="15.75" x14ac:dyDescent="0.25">
      <c r="A48" s="42" t="s">
        <v>50</v>
      </c>
      <c r="B48" s="81"/>
      <c r="C48" s="37"/>
      <c r="D48" s="37"/>
      <c r="E48" s="37"/>
      <c r="F48" s="37"/>
      <c r="G48" s="38"/>
      <c r="H48" s="37"/>
      <c r="I48" s="37"/>
      <c r="J48" s="37"/>
      <c r="K48" s="37"/>
      <c r="L48" s="38"/>
      <c r="M48" s="37"/>
      <c r="N48" s="37"/>
      <c r="O48" s="37"/>
      <c r="P48" s="37"/>
      <c r="Q48" s="39"/>
      <c r="R48" s="37"/>
      <c r="S48" s="37"/>
      <c r="T48" s="37"/>
      <c r="U48" s="37"/>
      <c r="V48" s="39"/>
      <c r="W48" s="37"/>
      <c r="X48" s="37"/>
      <c r="Y48" s="37"/>
      <c r="Z48" s="37"/>
      <c r="AB48" s="37"/>
      <c r="AC48" s="37"/>
      <c r="AD48" s="37"/>
      <c r="AE48" s="37"/>
      <c r="AG48" s="37"/>
      <c r="AH48" s="37"/>
      <c r="AI48" s="37"/>
      <c r="AJ48" s="37"/>
      <c r="AL48" s="37"/>
      <c r="AM48" s="37"/>
      <c r="AN48" s="37"/>
      <c r="AO48" s="37"/>
    </row>
    <row r="49" spans="1:41" ht="15.75" x14ac:dyDescent="0.25">
      <c r="A49" s="42" t="s">
        <v>51</v>
      </c>
      <c r="B49" s="81"/>
      <c r="C49" s="37"/>
      <c r="D49" s="37"/>
      <c r="E49" s="37"/>
      <c r="F49" s="37"/>
      <c r="G49" s="38"/>
      <c r="H49" s="37"/>
      <c r="I49" s="37"/>
      <c r="J49" s="37"/>
      <c r="K49" s="37"/>
      <c r="L49" s="38"/>
      <c r="M49" s="37"/>
      <c r="N49" s="37"/>
      <c r="O49" s="37"/>
      <c r="P49" s="37"/>
      <c r="Q49" s="39"/>
      <c r="R49" s="37"/>
      <c r="S49" s="37"/>
      <c r="T49" s="37"/>
      <c r="U49" s="37"/>
      <c r="V49" s="39"/>
      <c r="W49" s="37"/>
      <c r="X49" s="37"/>
      <c r="Y49" s="37"/>
      <c r="Z49" s="37"/>
      <c r="AB49" s="37"/>
      <c r="AC49" s="37"/>
      <c r="AD49" s="37"/>
      <c r="AE49" s="37"/>
      <c r="AG49" s="37"/>
      <c r="AH49" s="37"/>
      <c r="AI49" s="37"/>
      <c r="AJ49" s="37"/>
      <c r="AL49" s="37"/>
      <c r="AM49" s="37"/>
      <c r="AN49" s="37"/>
      <c r="AO49" s="37"/>
    </row>
    <row r="50" spans="1:41" ht="15.75" x14ac:dyDescent="0.25">
      <c r="A50" s="39" t="s">
        <v>52</v>
      </c>
      <c r="B50" s="81"/>
      <c r="C50" s="37">
        <v>419208532</v>
      </c>
      <c r="D50" s="37">
        <v>456921195</v>
      </c>
      <c r="E50" s="37">
        <v>458249220</v>
      </c>
      <c r="F50" s="37">
        <v>483355750</v>
      </c>
      <c r="G50" s="38"/>
      <c r="H50" s="37">
        <v>213526551</v>
      </c>
      <c r="I50" s="37">
        <v>247633091</v>
      </c>
      <c r="J50" s="37">
        <v>266483332</v>
      </c>
      <c r="K50" s="37">
        <v>341182413</v>
      </c>
      <c r="L50" s="38"/>
      <c r="M50" s="37">
        <v>443931584</v>
      </c>
      <c r="N50" s="37">
        <v>542611665</v>
      </c>
      <c r="O50" s="37">
        <v>824073177</v>
      </c>
      <c r="P50" s="37">
        <v>290923092</v>
      </c>
      <c r="Q50" s="39"/>
      <c r="R50" s="37">
        <v>485927613</v>
      </c>
      <c r="S50" s="37">
        <v>934559868</v>
      </c>
      <c r="T50" s="37">
        <v>994808868</v>
      </c>
      <c r="U50" s="37">
        <v>353793678</v>
      </c>
      <c r="V50" s="39"/>
      <c r="W50" s="37">
        <v>384265406</v>
      </c>
      <c r="X50" s="37">
        <v>373122514</v>
      </c>
      <c r="Y50" s="37">
        <v>383196945</v>
      </c>
      <c r="Z50" s="37">
        <v>428437053</v>
      </c>
      <c r="AB50" s="37">
        <v>456372897</v>
      </c>
      <c r="AC50" s="37">
        <v>665356821</v>
      </c>
      <c r="AD50" s="37">
        <v>733540421</v>
      </c>
      <c r="AE50" s="37">
        <v>825228978</v>
      </c>
      <c r="AG50" s="37">
        <v>1178109534</v>
      </c>
      <c r="AH50" s="37">
        <v>821395826</v>
      </c>
      <c r="AI50" s="37">
        <v>935112629</v>
      </c>
      <c r="AJ50" s="37">
        <v>858848644</v>
      </c>
      <c r="AL50" s="37">
        <v>571777718</v>
      </c>
      <c r="AM50" s="37">
        <v>835177685</v>
      </c>
      <c r="AN50" s="37"/>
      <c r="AO50" s="37"/>
    </row>
    <row r="51" spans="1:41" ht="15.75" x14ac:dyDescent="0.25">
      <c r="A51" s="39" t="s">
        <v>53</v>
      </c>
      <c r="B51" s="81"/>
      <c r="C51" s="37">
        <v>20973625</v>
      </c>
      <c r="D51" s="37">
        <v>19050561</v>
      </c>
      <c r="E51" s="37">
        <v>17580473</v>
      </c>
      <c r="F51" s="37">
        <v>18111719</v>
      </c>
      <c r="G51" s="38"/>
      <c r="H51" s="37">
        <v>126710622</v>
      </c>
      <c r="I51" s="37">
        <v>125186993</v>
      </c>
      <c r="J51" s="37">
        <v>275302270</v>
      </c>
      <c r="K51" s="37">
        <v>275789036</v>
      </c>
      <c r="L51" s="38"/>
      <c r="M51" s="37">
        <v>269476915</v>
      </c>
      <c r="N51" s="37">
        <v>370148807</v>
      </c>
      <c r="O51" s="37">
        <v>217868989</v>
      </c>
      <c r="P51" s="37">
        <v>228879940</v>
      </c>
      <c r="Q51" s="39"/>
      <c r="R51" s="37">
        <v>145161453</v>
      </c>
      <c r="S51" s="37">
        <v>128729493</v>
      </c>
      <c r="T51" s="37">
        <v>40703939</v>
      </c>
      <c r="U51" s="37">
        <v>29775925</v>
      </c>
      <c r="V51" s="39"/>
      <c r="W51" s="37">
        <v>172044520</v>
      </c>
      <c r="X51" s="37">
        <v>160736500</v>
      </c>
      <c r="Y51" s="37">
        <v>188798420</v>
      </c>
      <c r="Z51" s="37">
        <v>268827276</v>
      </c>
      <c r="AB51" s="37">
        <v>554542936</v>
      </c>
      <c r="AC51" s="37">
        <v>547890685</v>
      </c>
      <c r="AD51" s="37">
        <v>580705736</v>
      </c>
      <c r="AE51" s="37">
        <v>435925689</v>
      </c>
      <c r="AG51" s="37">
        <v>76969868</v>
      </c>
      <c r="AH51" s="37">
        <v>57939945</v>
      </c>
      <c r="AI51" s="37">
        <v>252235996</v>
      </c>
      <c r="AJ51" s="37">
        <v>211817242</v>
      </c>
      <c r="AL51" s="37">
        <v>464623382</v>
      </c>
      <c r="AM51" s="37">
        <v>451470564</v>
      </c>
      <c r="AN51" s="37"/>
      <c r="AO51" s="37"/>
    </row>
    <row r="52" spans="1:41" ht="15.75" x14ac:dyDescent="0.25">
      <c r="A52" s="39" t="s">
        <v>54</v>
      </c>
      <c r="B52" s="81"/>
      <c r="C52" s="37">
        <v>731999275</v>
      </c>
      <c r="D52" s="37">
        <v>423548426</v>
      </c>
      <c r="E52" s="37">
        <v>573855311</v>
      </c>
      <c r="F52" s="37">
        <v>351519311</v>
      </c>
      <c r="G52" s="38"/>
      <c r="H52" s="37">
        <v>592254711</v>
      </c>
      <c r="I52" s="37">
        <v>386669877</v>
      </c>
      <c r="J52" s="37">
        <v>536874471</v>
      </c>
      <c r="K52" s="37">
        <v>486085912</v>
      </c>
      <c r="L52" s="38"/>
      <c r="M52" s="37">
        <v>814190342</v>
      </c>
      <c r="N52" s="37">
        <v>737250438</v>
      </c>
      <c r="O52" s="37">
        <v>709879146</v>
      </c>
      <c r="P52" s="37">
        <v>538207150</v>
      </c>
      <c r="Q52" s="39"/>
      <c r="R52" s="37">
        <v>987976171</v>
      </c>
      <c r="S52" s="37">
        <v>737105446</v>
      </c>
      <c r="T52" s="37">
        <v>676475939</v>
      </c>
      <c r="U52" s="37">
        <v>578728089</v>
      </c>
      <c r="V52" s="39"/>
      <c r="W52" s="37">
        <v>1003263616</v>
      </c>
      <c r="X52" s="37">
        <v>875078278.34500003</v>
      </c>
      <c r="Y52" s="37">
        <v>749179006</v>
      </c>
      <c r="Z52" s="37">
        <v>601983615</v>
      </c>
      <c r="AB52" s="37">
        <v>1061321546</v>
      </c>
      <c r="AC52" s="37">
        <v>944906950</v>
      </c>
      <c r="AD52" s="37">
        <v>838730835</v>
      </c>
      <c r="AE52" s="37">
        <v>751996525</v>
      </c>
      <c r="AG52" s="37">
        <v>1198307868</v>
      </c>
      <c r="AH52" s="37">
        <v>937680732</v>
      </c>
      <c r="AI52" s="37">
        <v>714017792</v>
      </c>
      <c r="AJ52" s="37">
        <v>599466674</v>
      </c>
      <c r="AL52" s="37">
        <v>1139313066</v>
      </c>
      <c r="AM52" s="37">
        <v>1202376935</v>
      </c>
      <c r="AN52" s="37"/>
      <c r="AO52" s="37"/>
    </row>
    <row r="53" spans="1:41" ht="15.75" x14ac:dyDescent="0.25">
      <c r="A53" s="39" t="s">
        <v>55</v>
      </c>
      <c r="B53" s="81"/>
      <c r="C53" s="37">
        <v>15685994</v>
      </c>
      <c r="D53" s="37">
        <v>16589888</v>
      </c>
      <c r="E53" s="37">
        <v>19080110</v>
      </c>
      <c r="F53" s="37">
        <v>16738698</v>
      </c>
      <c r="G53" s="38"/>
      <c r="H53" s="37">
        <v>17053196</v>
      </c>
      <c r="I53" s="37">
        <v>16791146</v>
      </c>
      <c r="J53" s="37">
        <v>18621224</v>
      </c>
      <c r="K53" s="37">
        <v>17508421</v>
      </c>
      <c r="L53" s="38"/>
      <c r="M53" s="37">
        <v>18031371</v>
      </c>
      <c r="N53" s="37">
        <v>17559373</v>
      </c>
      <c r="O53" s="37">
        <v>21087965</v>
      </c>
      <c r="P53" s="37">
        <v>19856423</v>
      </c>
      <c r="Q53" s="39"/>
      <c r="R53" s="37">
        <v>20197933</v>
      </c>
      <c r="S53" s="37">
        <v>19541873</v>
      </c>
      <c r="T53" s="37">
        <v>23648385</v>
      </c>
      <c r="U53" s="37">
        <v>22716562</v>
      </c>
      <c r="V53" s="39"/>
      <c r="W53" s="37">
        <v>22841082</v>
      </c>
      <c r="X53" s="37">
        <v>22738453</v>
      </c>
      <c r="Y53" s="37">
        <v>24950012</v>
      </c>
      <c r="Z53" s="37">
        <v>22909552</v>
      </c>
      <c r="AB53" s="37">
        <v>23753717</v>
      </c>
      <c r="AC53" s="37">
        <v>24259710</v>
      </c>
      <c r="AD53" s="37">
        <v>27511731</v>
      </c>
      <c r="AE53" s="37">
        <v>25068794</v>
      </c>
      <c r="AG53" s="37">
        <v>27295607</v>
      </c>
      <c r="AH53" s="37">
        <v>24497431</v>
      </c>
      <c r="AI53" s="37">
        <v>31113117</v>
      </c>
      <c r="AJ53" s="37">
        <v>29381052</v>
      </c>
      <c r="AL53" s="37">
        <v>29638032</v>
      </c>
      <c r="AM53" s="37">
        <v>29742985</v>
      </c>
      <c r="AN53" s="37"/>
      <c r="AO53" s="37"/>
    </row>
    <row r="54" spans="1:41" ht="15.75" x14ac:dyDescent="0.25">
      <c r="A54" s="39" t="s">
        <v>56</v>
      </c>
      <c r="B54" s="81"/>
      <c r="C54" s="37">
        <v>0</v>
      </c>
      <c r="D54" s="37">
        <v>35810948</v>
      </c>
      <c r="E54" s="37">
        <v>53232206</v>
      </c>
      <c r="F54" s="37">
        <v>74432865</v>
      </c>
      <c r="G54" s="38"/>
      <c r="H54" s="37">
        <v>90321387</v>
      </c>
      <c r="I54" s="37">
        <v>8607728</v>
      </c>
      <c r="J54" s="37">
        <v>34078626</v>
      </c>
      <c r="K54" s="37">
        <v>40426222</v>
      </c>
      <c r="L54" s="38"/>
      <c r="M54" s="37">
        <v>40831117</v>
      </c>
      <c r="N54" s="37">
        <v>3494580</v>
      </c>
      <c r="O54" s="37">
        <v>12376293</v>
      </c>
      <c r="P54" s="37">
        <v>28169852</v>
      </c>
      <c r="Q54" s="39"/>
      <c r="R54" s="37">
        <v>36422744</v>
      </c>
      <c r="S54" s="37">
        <v>1623597</v>
      </c>
      <c r="T54" s="37">
        <v>40218719</v>
      </c>
      <c r="U54" s="37">
        <v>63691046</v>
      </c>
      <c r="V54" s="39"/>
      <c r="W54" s="37">
        <v>87203149</v>
      </c>
      <c r="X54" s="37">
        <v>31538754</v>
      </c>
      <c r="Y54" s="37">
        <v>45210753</v>
      </c>
      <c r="Z54" s="37">
        <v>62492248</v>
      </c>
      <c r="AB54" s="37">
        <v>108424742</v>
      </c>
      <c r="AC54" s="37">
        <v>44853602</v>
      </c>
      <c r="AD54" s="37">
        <v>82134626</v>
      </c>
      <c r="AE54" s="37">
        <v>81080987</v>
      </c>
      <c r="AG54" s="37">
        <v>101957110</v>
      </c>
      <c r="AH54" s="37">
        <v>17154549</v>
      </c>
      <c r="AI54" s="37">
        <v>47005026</v>
      </c>
      <c r="AJ54" s="37">
        <v>79947279</v>
      </c>
      <c r="AL54" s="37">
        <v>89573884</v>
      </c>
      <c r="AM54" s="37">
        <v>21138114</v>
      </c>
      <c r="AN54" s="37"/>
      <c r="AO54" s="37"/>
    </row>
    <row r="55" spans="1:41" ht="15.75" x14ac:dyDescent="0.25">
      <c r="A55" s="39" t="s">
        <v>57</v>
      </c>
      <c r="B55" s="81"/>
      <c r="C55" s="37">
        <v>0</v>
      </c>
      <c r="D55" s="37">
        <v>2151180</v>
      </c>
      <c r="E55" s="37">
        <v>2078840</v>
      </c>
      <c r="F55" s="37">
        <v>2078840</v>
      </c>
      <c r="G55" s="38"/>
      <c r="H55" s="37">
        <v>2078840</v>
      </c>
      <c r="I55" s="37">
        <v>2078840</v>
      </c>
      <c r="J55" s="37">
        <v>0</v>
      </c>
      <c r="K55" s="37">
        <v>0</v>
      </c>
      <c r="L55" s="38"/>
      <c r="M55" s="37">
        <v>0</v>
      </c>
      <c r="N55" s="37">
        <v>221010</v>
      </c>
      <c r="O55" s="37">
        <v>221011</v>
      </c>
      <c r="P55" s="37">
        <v>1805220</v>
      </c>
      <c r="Q55" s="39"/>
      <c r="R55" s="37">
        <v>0</v>
      </c>
      <c r="S55" s="37">
        <v>0</v>
      </c>
      <c r="T55" s="37">
        <v>0</v>
      </c>
      <c r="U55" s="37">
        <v>0</v>
      </c>
      <c r="V55" s="39"/>
      <c r="W55" s="37">
        <v>0</v>
      </c>
      <c r="X55" s="37">
        <v>0</v>
      </c>
      <c r="Y55" s="37">
        <v>0</v>
      </c>
      <c r="Z55" s="37">
        <v>42672697</v>
      </c>
      <c r="AB55" s="37">
        <v>49679083</v>
      </c>
      <c r="AC55" s="37">
        <v>48786002</v>
      </c>
      <c r="AD55" s="37">
        <v>60155714</v>
      </c>
      <c r="AE55" s="37">
        <v>113896005</v>
      </c>
      <c r="AG55" s="37">
        <v>91729327</v>
      </c>
      <c r="AH55" s="37">
        <v>75076701</v>
      </c>
      <c r="AI55" s="37">
        <v>68908516</v>
      </c>
      <c r="AJ55" s="37">
        <v>81957213</v>
      </c>
      <c r="AL55" s="37">
        <v>49809346</v>
      </c>
      <c r="AM55" s="37">
        <v>38895883</v>
      </c>
      <c r="AN55" s="37"/>
      <c r="AO55" s="37"/>
    </row>
    <row r="56" spans="1:41" ht="15.75" x14ac:dyDescent="0.25">
      <c r="A56" s="39" t="s">
        <v>58</v>
      </c>
      <c r="B56" s="81"/>
      <c r="C56" s="37">
        <v>35862163</v>
      </c>
      <c r="D56" s="37">
        <v>43322656</v>
      </c>
      <c r="E56" s="37">
        <v>47530382</v>
      </c>
      <c r="F56" s="37">
        <v>100184689</v>
      </c>
      <c r="G56" s="38"/>
      <c r="H56" s="37">
        <v>93362934</v>
      </c>
      <c r="I56" s="37">
        <v>91664263</v>
      </c>
      <c r="J56" s="37">
        <v>116017765</v>
      </c>
      <c r="K56" s="37">
        <v>124450310</v>
      </c>
      <c r="L56" s="38"/>
      <c r="M56" s="37">
        <v>118252763</v>
      </c>
      <c r="N56" s="37">
        <v>110871994</v>
      </c>
      <c r="O56" s="37">
        <v>114108462</v>
      </c>
      <c r="P56" s="37">
        <v>112948628</v>
      </c>
      <c r="Q56" s="39"/>
      <c r="R56" s="37">
        <v>120299942</v>
      </c>
      <c r="S56" s="37">
        <v>121084463</v>
      </c>
      <c r="T56" s="37">
        <v>137256078</v>
      </c>
      <c r="U56" s="37">
        <v>148247385</v>
      </c>
      <c r="V56" s="39"/>
      <c r="W56" s="62">
        <v>129043150</v>
      </c>
      <c r="X56" s="62">
        <v>165949281.655</v>
      </c>
      <c r="Y56" s="37">
        <v>159486465</v>
      </c>
      <c r="Z56" s="37">
        <v>166178472</v>
      </c>
      <c r="AB56" s="37">
        <v>162890198</v>
      </c>
      <c r="AC56" s="37">
        <v>171879636</v>
      </c>
      <c r="AD56" s="37">
        <v>170592249</v>
      </c>
      <c r="AE56" s="37">
        <v>187634248</v>
      </c>
      <c r="AG56" s="37">
        <v>154603250</v>
      </c>
      <c r="AH56" s="37">
        <v>175161300</v>
      </c>
      <c r="AI56" s="37">
        <v>172443422</v>
      </c>
      <c r="AJ56" s="37">
        <v>202943241</v>
      </c>
      <c r="AL56" s="37">
        <v>183941017</v>
      </c>
      <c r="AM56" s="37">
        <v>215252726</v>
      </c>
      <c r="AN56" s="37"/>
      <c r="AO56" s="37"/>
    </row>
    <row r="57" spans="1:41" s="16" customFormat="1" ht="15.75" x14ac:dyDescent="0.25">
      <c r="A57" s="78" t="s">
        <v>59</v>
      </c>
      <c r="B57" s="83"/>
      <c r="C57" s="68">
        <v>1223729589</v>
      </c>
      <c r="D57" s="68">
        <v>997394854</v>
      </c>
      <c r="E57" s="68">
        <v>1171606542</v>
      </c>
      <c r="F57" s="68">
        <v>1046421872</v>
      </c>
      <c r="G57" s="41"/>
      <c r="H57" s="68">
        <v>1135308241</v>
      </c>
      <c r="I57" s="68">
        <v>878631938</v>
      </c>
      <c r="J57" s="68">
        <v>1247377688</v>
      </c>
      <c r="K57" s="68">
        <v>1285442314</v>
      </c>
      <c r="L57" s="41"/>
      <c r="M57" s="68">
        <v>1704714092</v>
      </c>
      <c r="N57" s="68">
        <v>1782157867</v>
      </c>
      <c r="O57" s="68">
        <v>1899615043</v>
      </c>
      <c r="P57" s="68">
        <v>1220790305</v>
      </c>
      <c r="Q57" s="42"/>
      <c r="R57" s="68">
        <v>1795985856</v>
      </c>
      <c r="S57" s="68">
        <v>1942644740</v>
      </c>
      <c r="T57" s="68">
        <v>1913111928</v>
      </c>
      <c r="U57" s="68">
        <v>1196952685</v>
      </c>
      <c r="V57" s="42"/>
      <c r="W57" s="77">
        <v>1798660923</v>
      </c>
      <c r="X57" s="77">
        <v>1629163781</v>
      </c>
      <c r="Y57" s="68">
        <v>1550821601</v>
      </c>
      <c r="Z57" s="68">
        <v>1593500913</v>
      </c>
      <c r="AB57" s="68">
        <v>2416985119</v>
      </c>
      <c r="AC57" s="68">
        <v>2447933406</v>
      </c>
      <c r="AD57" s="68">
        <v>2493371312</v>
      </c>
      <c r="AE57" s="68">
        <v>2420831226</v>
      </c>
      <c r="AG57" s="68">
        <v>2828972564</v>
      </c>
      <c r="AH57" s="68">
        <v>2108906484</v>
      </c>
      <c r="AI57" s="68">
        <v>2220836498</v>
      </c>
      <c r="AJ57" s="68">
        <v>2064361345</v>
      </c>
      <c r="AL57" s="68">
        <v>2528676445</v>
      </c>
      <c r="AM57" s="68">
        <v>2794054892</v>
      </c>
      <c r="AN57" s="68"/>
      <c r="AO57" s="68"/>
    </row>
    <row r="58" spans="1:41" ht="9" customHeight="1" x14ac:dyDescent="0.25">
      <c r="A58" s="39"/>
      <c r="B58" s="81"/>
      <c r="C58" s="37"/>
      <c r="D58" s="37"/>
      <c r="E58" s="37"/>
      <c r="F58" s="37"/>
      <c r="G58" s="38"/>
      <c r="H58" s="37"/>
      <c r="I58" s="37"/>
      <c r="J58" s="37"/>
      <c r="K58" s="37"/>
      <c r="L58" s="38"/>
      <c r="M58" s="37"/>
      <c r="N58" s="37"/>
      <c r="O58" s="37"/>
      <c r="P58" s="37"/>
      <c r="Q58" s="39"/>
      <c r="R58" s="37"/>
      <c r="S58" s="37"/>
      <c r="T58" s="37"/>
      <c r="U58" s="37"/>
      <c r="V58" s="39"/>
      <c r="W58" s="37"/>
      <c r="X58" s="37"/>
      <c r="Y58" s="37"/>
      <c r="Z58" s="37"/>
      <c r="AB58" s="37"/>
      <c r="AC58" s="37"/>
      <c r="AD58" s="37"/>
      <c r="AE58" s="37"/>
      <c r="AG58" s="37"/>
      <c r="AH58" s="37"/>
      <c r="AI58" s="37"/>
      <c r="AJ58" s="37"/>
      <c r="AL58" s="37"/>
      <c r="AM58" s="37"/>
      <c r="AN58" s="37"/>
      <c r="AO58" s="37"/>
    </row>
    <row r="59" spans="1:41" ht="15.75" x14ac:dyDescent="0.25">
      <c r="A59" s="42" t="s">
        <v>60</v>
      </c>
      <c r="B59" s="81"/>
      <c r="C59" s="37"/>
      <c r="D59" s="37"/>
      <c r="E59" s="37"/>
      <c r="F59" s="37"/>
      <c r="G59" s="38"/>
      <c r="H59" s="37"/>
      <c r="I59" s="37"/>
      <c r="J59" s="37"/>
      <c r="K59" s="37"/>
      <c r="L59" s="38"/>
      <c r="M59" s="37"/>
      <c r="N59" s="37"/>
      <c r="O59" s="37"/>
      <c r="P59" s="37"/>
      <c r="Q59" s="39"/>
      <c r="R59" s="37"/>
      <c r="S59" s="37"/>
      <c r="T59" s="37"/>
      <c r="U59" s="37"/>
      <c r="V59" s="39"/>
      <c r="W59" s="37"/>
      <c r="X59" s="37"/>
      <c r="Y59" s="37"/>
      <c r="Z59" s="37"/>
      <c r="AB59" s="37"/>
      <c r="AC59" s="37"/>
      <c r="AD59" s="37"/>
      <c r="AE59" s="37"/>
      <c r="AG59" s="37"/>
      <c r="AH59" s="37"/>
      <c r="AI59" s="37"/>
      <c r="AJ59" s="37"/>
      <c r="AL59" s="37"/>
      <c r="AM59" s="37"/>
      <c r="AN59" s="37"/>
      <c r="AO59" s="37"/>
    </row>
    <row r="60" spans="1:41" ht="15.75" x14ac:dyDescent="0.25">
      <c r="A60" s="39" t="s">
        <v>61</v>
      </c>
      <c r="B60" s="81"/>
      <c r="C60" s="37">
        <v>2105943793</v>
      </c>
      <c r="D60" s="37">
        <v>2311862936</v>
      </c>
      <c r="E60" s="37">
        <v>2288727739</v>
      </c>
      <c r="F60" s="37">
        <v>2338129157</v>
      </c>
      <c r="G60" s="38"/>
      <c r="H60" s="37">
        <v>1997486189</v>
      </c>
      <c r="I60" s="37">
        <v>2165506975</v>
      </c>
      <c r="J60" s="37">
        <v>2265369242</v>
      </c>
      <c r="K60" s="37">
        <v>2421197813</v>
      </c>
      <c r="L60" s="38"/>
      <c r="M60" s="37">
        <v>2605272427</v>
      </c>
      <c r="N60" s="37">
        <v>2718799164</v>
      </c>
      <c r="O60" s="37">
        <v>3084249890</v>
      </c>
      <c r="P60" s="37">
        <v>2323048089</v>
      </c>
      <c r="Q60" s="39"/>
      <c r="R60" s="37">
        <v>2719962290</v>
      </c>
      <c r="S60" s="37">
        <v>2707081041</v>
      </c>
      <c r="T60" s="37">
        <v>2673764601</v>
      </c>
      <c r="U60" s="37">
        <v>1870376781</v>
      </c>
      <c r="V60" s="39"/>
      <c r="W60" s="37">
        <v>1890679695</v>
      </c>
      <c r="X60" s="37">
        <v>2054332050</v>
      </c>
      <c r="Y60" s="37">
        <v>2028647356</v>
      </c>
      <c r="Z60" s="37">
        <v>2256771906</v>
      </c>
      <c r="AB60" s="37">
        <v>2293837694</v>
      </c>
      <c r="AC60" s="37">
        <v>2338339648</v>
      </c>
      <c r="AD60" s="37">
        <v>2461723230</v>
      </c>
      <c r="AE60" s="37">
        <v>4083689447</v>
      </c>
      <c r="AG60" s="37">
        <v>3973637507</v>
      </c>
      <c r="AH60" s="37">
        <v>3802371007</v>
      </c>
      <c r="AI60" s="37">
        <v>3655285123</v>
      </c>
      <c r="AJ60" s="37">
        <v>4270588363</v>
      </c>
      <c r="AL60" s="37">
        <v>4467317459</v>
      </c>
      <c r="AM60" s="37">
        <v>4425315599</v>
      </c>
      <c r="AN60" s="37"/>
      <c r="AO60" s="37"/>
    </row>
    <row r="61" spans="1:41" ht="15.75" x14ac:dyDescent="0.25">
      <c r="A61" s="39" t="s">
        <v>53</v>
      </c>
      <c r="B61" s="81"/>
      <c r="C61" s="37">
        <v>2216932053</v>
      </c>
      <c r="D61" s="37">
        <v>2216811305</v>
      </c>
      <c r="E61" s="37">
        <v>2217020598</v>
      </c>
      <c r="F61" s="37">
        <v>2217112080</v>
      </c>
      <c r="G61" s="38"/>
      <c r="H61" s="37">
        <v>2616134409</v>
      </c>
      <c r="I61" s="37">
        <v>2615217203</v>
      </c>
      <c r="J61" s="37">
        <v>2465401954</v>
      </c>
      <c r="K61" s="37">
        <v>2465174809</v>
      </c>
      <c r="L61" s="38"/>
      <c r="M61" s="37">
        <v>2365513815</v>
      </c>
      <c r="N61" s="37">
        <v>2265455244</v>
      </c>
      <c r="O61" s="37">
        <v>2166540454</v>
      </c>
      <c r="P61" s="37">
        <v>3458517342</v>
      </c>
      <c r="Q61" s="39"/>
      <c r="R61" s="37">
        <v>3764358973</v>
      </c>
      <c r="S61" s="37">
        <v>3646611245</v>
      </c>
      <c r="T61" s="37">
        <v>3688181655</v>
      </c>
      <c r="U61" s="37">
        <v>4521253738</v>
      </c>
      <c r="V61" s="39"/>
      <c r="W61" s="38">
        <v>4533355517</v>
      </c>
      <c r="X61" s="38">
        <v>4573048358</v>
      </c>
      <c r="Y61" s="37">
        <v>4614017379</v>
      </c>
      <c r="Z61" s="37">
        <v>4597101390</v>
      </c>
      <c r="AB61" s="37">
        <v>4113195812</v>
      </c>
      <c r="AC61" s="37">
        <v>4330161126</v>
      </c>
      <c r="AD61" s="37">
        <v>4571437091</v>
      </c>
      <c r="AE61" s="37">
        <v>4702411548</v>
      </c>
      <c r="AG61" s="37">
        <v>4637260581</v>
      </c>
      <c r="AH61" s="37">
        <v>4414413399</v>
      </c>
      <c r="AI61" s="37">
        <v>4197911007</v>
      </c>
      <c r="AJ61" s="37">
        <v>4094080618</v>
      </c>
      <c r="AL61" s="37">
        <v>3884912020</v>
      </c>
      <c r="AM61" s="37">
        <v>4053796194</v>
      </c>
      <c r="AN61" s="37"/>
      <c r="AO61" s="37"/>
    </row>
    <row r="62" spans="1:41" ht="15.75" x14ac:dyDescent="0.25">
      <c r="A62" s="39" t="s">
        <v>54</v>
      </c>
      <c r="B62" s="81"/>
      <c r="C62" s="37">
        <v>12259337</v>
      </c>
      <c r="D62" s="37">
        <v>13069012</v>
      </c>
      <c r="E62" s="37">
        <v>12716821</v>
      </c>
      <c r="F62" s="37">
        <v>12998181</v>
      </c>
      <c r="G62" s="38"/>
      <c r="H62" s="37">
        <v>12452409</v>
      </c>
      <c r="I62" s="37">
        <v>13475854</v>
      </c>
      <c r="J62" s="37">
        <v>16299445</v>
      </c>
      <c r="K62" s="37">
        <v>18110562</v>
      </c>
      <c r="L62" s="38"/>
      <c r="M62" s="37">
        <v>17920422</v>
      </c>
      <c r="N62" s="37">
        <v>18695025</v>
      </c>
      <c r="O62" s="37">
        <v>21382809</v>
      </c>
      <c r="P62" s="37">
        <v>20176270</v>
      </c>
      <c r="Q62" s="39"/>
      <c r="R62" s="37">
        <v>30166785</v>
      </c>
      <c r="S62" s="37">
        <v>29035464</v>
      </c>
      <c r="T62" s="37">
        <v>29456223</v>
      </c>
      <c r="U62" s="37">
        <v>27528971</v>
      </c>
      <c r="V62" s="39"/>
      <c r="W62" s="38">
        <v>27717432</v>
      </c>
      <c r="X62" s="38">
        <v>27571562</v>
      </c>
      <c r="Y62" s="37">
        <v>26684364</v>
      </c>
      <c r="Z62" s="37">
        <v>26550092</v>
      </c>
      <c r="AB62" s="37">
        <v>22515077</v>
      </c>
      <c r="AC62" s="37">
        <v>24454278</v>
      </c>
      <c r="AD62" s="37">
        <v>27713785</v>
      </c>
      <c r="AE62" s="37">
        <v>29743502</v>
      </c>
      <c r="AG62" s="37">
        <v>27552834</v>
      </c>
      <c r="AH62" s="37">
        <v>25418178</v>
      </c>
      <c r="AI62" s="37">
        <v>25289434</v>
      </c>
      <c r="AJ62" s="37">
        <v>24432834</v>
      </c>
      <c r="AL62" s="37">
        <v>25170207</v>
      </c>
      <c r="AM62" s="37">
        <v>27829351</v>
      </c>
      <c r="AN62" s="37"/>
      <c r="AO62" s="37"/>
    </row>
    <row r="63" spans="1:41" ht="15.75" x14ac:dyDescent="0.25">
      <c r="A63" s="39" t="s">
        <v>55</v>
      </c>
      <c r="B63" s="81"/>
      <c r="C63" s="37">
        <v>4105373</v>
      </c>
      <c r="D63" s="37">
        <v>4088308</v>
      </c>
      <c r="E63" s="37">
        <v>4217796</v>
      </c>
      <c r="F63" s="37">
        <v>4404826</v>
      </c>
      <c r="G63" s="38"/>
      <c r="H63" s="37">
        <v>4483528</v>
      </c>
      <c r="I63" s="37">
        <v>4541026</v>
      </c>
      <c r="J63" s="37">
        <v>4583857</v>
      </c>
      <c r="K63" s="37">
        <v>4498421</v>
      </c>
      <c r="L63" s="38"/>
      <c r="M63" s="37">
        <v>4648926</v>
      </c>
      <c r="N63" s="37">
        <v>4580673</v>
      </c>
      <c r="O63" s="37">
        <v>4628403</v>
      </c>
      <c r="P63" s="37">
        <v>5230990</v>
      </c>
      <c r="Q63" s="39"/>
      <c r="R63" s="37">
        <v>5358265</v>
      </c>
      <c r="S63" s="37">
        <v>5413231</v>
      </c>
      <c r="T63" s="37">
        <v>5267107</v>
      </c>
      <c r="U63" s="37">
        <v>4651292</v>
      </c>
      <c r="V63" s="39"/>
      <c r="W63" s="37">
        <v>4507974</v>
      </c>
      <c r="X63" s="37">
        <v>4529189</v>
      </c>
      <c r="Y63" s="37">
        <v>4580490</v>
      </c>
      <c r="Z63" s="37">
        <v>3600580</v>
      </c>
      <c r="AB63" s="37">
        <v>3706546</v>
      </c>
      <c r="AC63" s="37">
        <v>3548316</v>
      </c>
      <c r="AD63" s="37">
        <v>3421442</v>
      </c>
      <c r="AE63" s="37">
        <v>2544764</v>
      </c>
      <c r="AG63" s="37">
        <v>2698568</v>
      </c>
      <c r="AH63" s="37">
        <v>2555401</v>
      </c>
      <c r="AI63" s="37">
        <v>2472233</v>
      </c>
      <c r="AJ63" s="37">
        <v>3436540</v>
      </c>
      <c r="AL63" s="37">
        <v>3364778</v>
      </c>
      <c r="AM63" s="37">
        <v>3264128</v>
      </c>
      <c r="AN63" s="37"/>
      <c r="AO63" s="37"/>
    </row>
    <row r="64" spans="1:41" ht="15.75" x14ac:dyDescent="0.25">
      <c r="A64" s="39" t="s">
        <v>57</v>
      </c>
      <c r="B64" s="81"/>
      <c r="C64" s="37">
        <v>222569722</v>
      </c>
      <c r="D64" s="37">
        <v>241077483</v>
      </c>
      <c r="E64" s="37">
        <v>248790426</v>
      </c>
      <c r="F64" s="37">
        <v>255442243</v>
      </c>
      <c r="G64" s="38"/>
      <c r="H64" s="37">
        <v>259182443</v>
      </c>
      <c r="I64" s="37">
        <v>275021969</v>
      </c>
      <c r="J64" s="37">
        <v>282006960</v>
      </c>
      <c r="K64" s="37">
        <v>239563290</v>
      </c>
      <c r="L64" s="38"/>
      <c r="M64" s="37">
        <v>244877201</v>
      </c>
      <c r="N64" s="37">
        <v>240126675</v>
      </c>
      <c r="O64" s="37">
        <v>244256688</v>
      </c>
      <c r="P64" s="37">
        <v>294618459</v>
      </c>
      <c r="Q64" s="39"/>
      <c r="R64" s="37">
        <v>301341692</v>
      </c>
      <c r="S64" s="37">
        <v>301071912</v>
      </c>
      <c r="T64" s="37">
        <v>278388370</v>
      </c>
      <c r="U64" s="37">
        <v>282006051</v>
      </c>
      <c r="V64" s="39"/>
      <c r="W64" s="37">
        <v>288614936</v>
      </c>
      <c r="X64" s="37">
        <v>311888920</v>
      </c>
      <c r="Y64" s="37">
        <v>319773631</v>
      </c>
      <c r="Z64" s="37">
        <v>309718878</v>
      </c>
      <c r="AB64" s="37">
        <v>310172302</v>
      </c>
      <c r="AC64" s="37">
        <v>324840067</v>
      </c>
      <c r="AD64" s="37">
        <v>329637989</v>
      </c>
      <c r="AE64" s="37">
        <v>281309609</v>
      </c>
      <c r="AG64" s="37">
        <v>277225989</v>
      </c>
      <c r="AH64" s="37">
        <v>276473863</v>
      </c>
      <c r="AI64" s="37">
        <v>280849414</v>
      </c>
      <c r="AJ64" s="37">
        <v>301771883</v>
      </c>
      <c r="AL64" s="37">
        <v>282749329</v>
      </c>
      <c r="AM64" s="37">
        <v>291692164</v>
      </c>
      <c r="AN64" s="37"/>
      <c r="AO64" s="37"/>
    </row>
    <row r="65" spans="1:41" ht="15.75" x14ac:dyDescent="0.25">
      <c r="A65" s="39" t="s">
        <v>62</v>
      </c>
      <c r="B65" s="81"/>
      <c r="C65" s="37">
        <v>560052890</v>
      </c>
      <c r="D65" s="37">
        <v>564380333</v>
      </c>
      <c r="E65" s="37">
        <v>574366073</v>
      </c>
      <c r="F65" s="37">
        <v>581234108</v>
      </c>
      <c r="G65" s="38"/>
      <c r="H65" s="37">
        <v>571470566</v>
      </c>
      <c r="I65" s="37">
        <v>584023748</v>
      </c>
      <c r="J65" s="37">
        <v>593453417</v>
      </c>
      <c r="K65" s="37">
        <v>557592810</v>
      </c>
      <c r="L65" s="38"/>
      <c r="M65" s="37">
        <v>583543035</v>
      </c>
      <c r="N65" s="37">
        <v>565229009</v>
      </c>
      <c r="O65" s="37">
        <v>554609097</v>
      </c>
      <c r="P65" s="37">
        <v>599590033</v>
      </c>
      <c r="Q65" s="39"/>
      <c r="R65" s="37">
        <v>551973655</v>
      </c>
      <c r="S65" s="37">
        <v>584340965</v>
      </c>
      <c r="T65" s="37">
        <v>601878992</v>
      </c>
      <c r="U65" s="37">
        <v>700397289</v>
      </c>
      <c r="V65" s="39"/>
      <c r="W65" s="37">
        <v>720137408</v>
      </c>
      <c r="X65" s="37">
        <v>759842365</v>
      </c>
      <c r="Y65" s="37">
        <v>840284570</v>
      </c>
      <c r="Z65" s="37">
        <v>869891255</v>
      </c>
      <c r="AB65" s="37">
        <v>885839893</v>
      </c>
      <c r="AC65" s="37">
        <v>926111320</v>
      </c>
      <c r="AD65" s="37">
        <v>962841107</v>
      </c>
      <c r="AE65" s="37">
        <v>1069661511</v>
      </c>
      <c r="AG65" s="37">
        <v>1080882603</v>
      </c>
      <c r="AH65" s="37">
        <v>1080238601</v>
      </c>
      <c r="AI65" s="37">
        <v>1100448842</v>
      </c>
      <c r="AJ65" s="37">
        <v>1124571201</v>
      </c>
      <c r="AL65" s="37">
        <v>1158579201</v>
      </c>
      <c r="AM65" s="37">
        <v>1208127090</v>
      </c>
      <c r="AN65" s="37"/>
      <c r="AO65" s="37"/>
    </row>
    <row r="66" spans="1:41" ht="15.75" x14ac:dyDescent="0.25">
      <c r="A66" s="39" t="s">
        <v>58</v>
      </c>
      <c r="B66" s="81"/>
      <c r="C66" s="37">
        <v>438021</v>
      </c>
      <c r="D66" s="37">
        <v>9081</v>
      </c>
      <c r="E66" s="37">
        <v>8765</v>
      </c>
      <c r="F66" s="37">
        <v>38763</v>
      </c>
      <c r="G66" s="38"/>
      <c r="H66" s="37">
        <v>38763</v>
      </c>
      <c r="I66" s="37">
        <v>38763</v>
      </c>
      <c r="J66" s="37">
        <v>68770</v>
      </c>
      <c r="K66" s="37">
        <v>68764</v>
      </c>
      <c r="L66" s="38"/>
      <c r="M66" s="37">
        <v>68764</v>
      </c>
      <c r="N66" s="37">
        <v>68764</v>
      </c>
      <c r="O66" s="37">
        <v>60000</v>
      </c>
      <c r="P66" s="37">
        <v>60000</v>
      </c>
      <c r="Q66" s="39"/>
      <c r="R66" s="37">
        <v>60000</v>
      </c>
      <c r="S66" s="37">
        <v>60000</v>
      </c>
      <c r="T66" s="37">
        <v>0</v>
      </c>
      <c r="U66" s="37">
        <v>0</v>
      </c>
      <c r="V66" s="39"/>
      <c r="W66" s="62">
        <v>0</v>
      </c>
      <c r="X66" s="96">
        <v>0</v>
      </c>
      <c r="Y66" s="37">
        <v>0</v>
      </c>
      <c r="Z66" s="37">
        <v>0</v>
      </c>
      <c r="AB66" s="37">
        <v>0</v>
      </c>
      <c r="AC66" s="37">
        <v>0</v>
      </c>
      <c r="AD66" s="37">
        <v>0</v>
      </c>
      <c r="AE66" s="37">
        <v>0</v>
      </c>
      <c r="AG66" s="37">
        <v>0</v>
      </c>
      <c r="AH66" s="37">
        <v>0</v>
      </c>
      <c r="AI66" s="37">
        <v>0</v>
      </c>
      <c r="AJ66" s="37">
        <v>0</v>
      </c>
      <c r="AL66" s="37">
        <v>0</v>
      </c>
      <c r="AM66" s="37">
        <v>0</v>
      </c>
      <c r="AN66" s="37"/>
      <c r="AO66" s="37"/>
    </row>
    <row r="67" spans="1:41" s="16" customFormat="1" ht="15.75" x14ac:dyDescent="0.25">
      <c r="A67" s="78" t="s">
        <v>63</v>
      </c>
      <c r="B67" s="83"/>
      <c r="C67" s="68">
        <v>5122301189</v>
      </c>
      <c r="D67" s="68">
        <v>5351298458</v>
      </c>
      <c r="E67" s="68">
        <v>5345848218</v>
      </c>
      <c r="F67" s="68">
        <v>5409359358</v>
      </c>
      <c r="G67" s="41"/>
      <c r="H67" s="68">
        <v>5461248307</v>
      </c>
      <c r="I67" s="68">
        <v>5657825538</v>
      </c>
      <c r="J67" s="68">
        <v>5627183645</v>
      </c>
      <c r="K67" s="68">
        <v>5706206469</v>
      </c>
      <c r="L67" s="41"/>
      <c r="M67" s="68">
        <v>5821844590</v>
      </c>
      <c r="N67" s="68">
        <v>5812954554</v>
      </c>
      <c r="O67" s="68">
        <v>6075727341</v>
      </c>
      <c r="P67" s="68">
        <v>6701241183</v>
      </c>
      <c r="Q67" s="42"/>
      <c r="R67" s="68">
        <v>7373221660</v>
      </c>
      <c r="S67" s="68">
        <v>7273613858</v>
      </c>
      <c r="T67" s="68">
        <v>7276936948</v>
      </c>
      <c r="U67" s="68">
        <v>7406214122</v>
      </c>
      <c r="V67" s="42"/>
      <c r="W67" s="77">
        <v>7465012962</v>
      </c>
      <c r="X67" s="77">
        <v>7731212444</v>
      </c>
      <c r="Y67" s="68">
        <v>7833987790</v>
      </c>
      <c r="Z67" s="68">
        <v>8063634101</v>
      </c>
      <c r="AB67" s="68">
        <v>7629267324</v>
      </c>
      <c r="AC67" s="68">
        <v>7947454755</v>
      </c>
      <c r="AD67" s="68">
        <v>8356774644</v>
      </c>
      <c r="AE67" s="68">
        <v>10169360381</v>
      </c>
      <c r="AG67" s="68">
        <v>9999258082</v>
      </c>
      <c r="AH67" s="68">
        <v>9601470449</v>
      </c>
      <c r="AI67" s="68">
        <v>9262256053</v>
      </c>
      <c r="AJ67" s="68">
        <v>9818881439</v>
      </c>
      <c r="AL67" s="68">
        <v>9822092994</v>
      </c>
      <c r="AM67" s="68">
        <v>10010024526</v>
      </c>
      <c r="AN67" s="68"/>
      <c r="AO67" s="68"/>
    </row>
    <row r="68" spans="1:41" s="16" customFormat="1" ht="9" customHeight="1" x14ac:dyDescent="0.25">
      <c r="A68" s="42"/>
      <c r="B68" s="83"/>
      <c r="C68" s="85"/>
      <c r="D68" s="85"/>
      <c r="E68" s="85"/>
      <c r="F68" s="85"/>
      <c r="G68" s="41"/>
      <c r="H68" s="85"/>
      <c r="I68" s="85"/>
      <c r="J68" s="85"/>
      <c r="K68" s="85"/>
      <c r="L68" s="41"/>
      <c r="M68" s="85"/>
      <c r="N68" s="85"/>
      <c r="O68" s="85"/>
      <c r="P68" s="85"/>
      <c r="Q68" s="42"/>
      <c r="R68" s="85"/>
      <c r="S68" s="85"/>
      <c r="T68" s="85"/>
      <c r="U68" s="85"/>
      <c r="V68" s="42"/>
      <c r="W68" s="41"/>
      <c r="X68" s="41"/>
      <c r="Y68" s="85"/>
      <c r="Z68" s="85"/>
      <c r="AB68" s="85"/>
      <c r="AC68" s="85"/>
      <c r="AD68" s="85"/>
      <c r="AE68" s="85"/>
      <c r="AG68" s="85"/>
      <c r="AH68" s="85"/>
      <c r="AI68" s="85"/>
      <c r="AJ68" s="85"/>
      <c r="AL68" s="85"/>
      <c r="AM68" s="85"/>
      <c r="AN68" s="85"/>
      <c r="AO68" s="85"/>
    </row>
    <row r="69" spans="1:41" s="16" customFormat="1" ht="16.5" thickBot="1" x14ac:dyDescent="0.3">
      <c r="A69" s="78" t="s">
        <v>64</v>
      </c>
      <c r="B69" s="83"/>
      <c r="C69" s="76">
        <v>6346030778</v>
      </c>
      <c r="D69" s="76">
        <v>6348693312</v>
      </c>
      <c r="E69" s="76">
        <v>6517454760</v>
      </c>
      <c r="F69" s="76">
        <v>6455781230</v>
      </c>
      <c r="G69" s="41"/>
      <c r="H69" s="76">
        <v>6596556548</v>
      </c>
      <c r="I69" s="76">
        <v>6536457476</v>
      </c>
      <c r="J69" s="76">
        <v>6874561333</v>
      </c>
      <c r="K69" s="76">
        <v>6991648783</v>
      </c>
      <c r="L69" s="41"/>
      <c r="M69" s="76">
        <v>7526558682</v>
      </c>
      <c r="N69" s="76">
        <v>7595112421</v>
      </c>
      <c r="O69" s="76">
        <v>7975342384</v>
      </c>
      <c r="P69" s="76">
        <v>7922031488</v>
      </c>
      <c r="Q69" s="42"/>
      <c r="R69" s="76">
        <v>9169207516</v>
      </c>
      <c r="S69" s="76">
        <v>9216258598</v>
      </c>
      <c r="T69" s="76">
        <v>9190048876</v>
      </c>
      <c r="U69" s="76">
        <v>8603166807</v>
      </c>
      <c r="V69" s="42"/>
      <c r="W69" s="76">
        <v>9263673885</v>
      </c>
      <c r="X69" s="76">
        <v>9360376225</v>
      </c>
      <c r="Y69" s="76">
        <v>9384809391</v>
      </c>
      <c r="Z69" s="76">
        <v>9657135014</v>
      </c>
      <c r="AB69" s="76">
        <v>10046252443</v>
      </c>
      <c r="AC69" s="76">
        <v>10395388161</v>
      </c>
      <c r="AD69" s="76">
        <v>10850145956</v>
      </c>
      <c r="AE69" s="76">
        <v>12590191607</v>
      </c>
      <c r="AG69" s="76">
        <v>12828230646</v>
      </c>
      <c r="AH69" s="76">
        <v>11710376933</v>
      </c>
      <c r="AI69" s="76">
        <v>11483092551</v>
      </c>
      <c r="AJ69" s="76">
        <v>11883242784</v>
      </c>
      <c r="AL69" s="76">
        <v>12350769439</v>
      </c>
      <c r="AM69" s="76">
        <v>12804079418</v>
      </c>
      <c r="AN69" s="76"/>
      <c r="AO69" s="76"/>
    </row>
    <row r="70" spans="1:41" ht="8.25" customHeight="1" thickTop="1" x14ac:dyDescent="0.25">
      <c r="A70" s="39"/>
      <c r="B70" s="81"/>
      <c r="C70" s="37"/>
      <c r="D70" s="37"/>
      <c r="E70" s="37"/>
      <c r="F70" s="37"/>
      <c r="G70" s="38"/>
      <c r="H70" s="37"/>
      <c r="I70" s="37"/>
      <c r="J70" s="37"/>
      <c r="K70" s="37"/>
      <c r="L70" s="38"/>
      <c r="M70" s="37"/>
      <c r="N70" s="37"/>
      <c r="O70" s="37"/>
      <c r="P70" s="37"/>
      <c r="Q70" s="39"/>
      <c r="R70" s="37"/>
      <c r="S70" s="37"/>
      <c r="T70" s="37"/>
      <c r="U70" s="37"/>
      <c r="V70" s="39"/>
      <c r="W70" s="37"/>
      <c r="X70" s="37"/>
      <c r="Y70" s="37"/>
      <c r="Z70" s="37"/>
      <c r="AB70" s="37"/>
      <c r="AC70" s="37"/>
      <c r="AD70" s="37"/>
      <c r="AE70" s="37"/>
      <c r="AG70" s="37"/>
      <c r="AH70" s="37"/>
      <c r="AI70" s="37"/>
      <c r="AJ70" s="37"/>
      <c r="AL70" s="37"/>
      <c r="AM70" s="37"/>
      <c r="AN70" s="37"/>
      <c r="AO70" s="37"/>
    </row>
    <row r="71" spans="1:41" ht="15.75" x14ac:dyDescent="0.25">
      <c r="A71" s="42" t="s">
        <v>65</v>
      </c>
      <c r="B71" s="81"/>
      <c r="C71" s="37"/>
      <c r="D71" s="37"/>
      <c r="E71" s="37"/>
      <c r="F71" s="37"/>
      <c r="G71" s="38"/>
      <c r="H71" s="37"/>
      <c r="I71" s="37"/>
      <c r="J71" s="37"/>
      <c r="K71" s="37"/>
      <c r="L71" s="38"/>
      <c r="M71" s="37"/>
      <c r="N71" s="37"/>
      <c r="O71" s="37"/>
      <c r="P71" s="37"/>
      <c r="Q71" s="39"/>
      <c r="R71" s="37"/>
      <c r="S71" s="37"/>
      <c r="T71" s="37"/>
      <c r="U71" s="37"/>
      <c r="V71" s="39"/>
      <c r="W71" s="37"/>
      <c r="X71" s="37"/>
      <c r="Y71" s="37"/>
      <c r="Z71" s="37"/>
      <c r="AB71" s="37"/>
      <c r="AC71" s="37"/>
      <c r="AD71" s="37"/>
      <c r="AE71" s="37"/>
      <c r="AG71" s="37"/>
      <c r="AH71" s="37"/>
      <c r="AI71" s="37"/>
      <c r="AJ71" s="37"/>
      <c r="AL71" s="37"/>
      <c r="AM71" s="37"/>
      <c r="AN71" s="37"/>
      <c r="AO71" s="37"/>
    </row>
    <row r="72" spans="1:41" ht="15.75" x14ac:dyDescent="0.25">
      <c r="A72" s="42" t="s">
        <v>66</v>
      </c>
      <c r="B72" s="81"/>
      <c r="C72" s="37"/>
      <c r="D72" s="37"/>
      <c r="E72" s="37"/>
      <c r="F72" s="37"/>
      <c r="G72" s="38"/>
      <c r="H72" s="37"/>
      <c r="I72" s="37"/>
      <c r="J72" s="37"/>
      <c r="K72" s="37"/>
      <c r="L72" s="38"/>
      <c r="M72" s="37"/>
      <c r="N72" s="37"/>
      <c r="O72" s="37"/>
      <c r="P72" s="37"/>
      <c r="Q72" s="39"/>
      <c r="R72" s="37"/>
      <c r="S72" s="37"/>
      <c r="T72" s="37"/>
      <c r="U72" s="37"/>
      <c r="V72" s="39"/>
      <c r="W72" s="37"/>
      <c r="X72" s="37"/>
      <c r="Y72" s="37"/>
      <c r="Z72" s="37"/>
      <c r="AB72" s="37"/>
      <c r="AC72" s="37"/>
      <c r="AD72" s="37"/>
      <c r="AE72" s="37"/>
      <c r="AG72" s="37"/>
      <c r="AH72" s="37"/>
      <c r="AI72" s="37"/>
      <c r="AJ72" s="37"/>
      <c r="AL72" s="37"/>
      <c r="AM72" s="37"/>
      <c r="AN72" s="37"/>
      <c r="AO72" s="37"/>
    </row>
    <row r="73" spans="1:41" ht="15.75" x14ac:dyDescent="0.25">
      <c r="A73" s="39" t="s">
        <v>67</v>
      </c>
      <c r="B73" s="81"/>
      <c r="C73" s="37">
        <v>113491861</v>
      </c>
      <c r="D73" s="37">
        <v>113491861</v>
      </c>
      <c r="E73" s="37">
        <v>113491861</v>
      </c>
      <c r="F73" s="37">
        <v>113491861</v>
      </c>
      <c r="G73" s="38"/>
      <c r="H73" s="37">
        <v>113491861</v>
      </c>
      <c r="I73" s="37">
        <v>113491861</v>
      </c>
      <c r="J73" s="37">
        <v>113491861</v>
      </c>
      <c r="K73" s="37">
        <v>113491861</v>
      </c>
      <c r="L73" s="38"/>
      <c r="M73" s="37">
        <v>113491861</v>
      </c>
      <c r="N73" s="37">
        <v>113491861</v>
      </c>
      <c r="O73" s="37">
        <v>113491861</v>
      </c>
      <c r="P73" s="37">
        <v>113491861</v>
      </c>
      <c r="Q73" s="39"/>
      <c r="R73" s="37">
        <v>113491861</v>
      </c>
      <c r="S73" s="37">
        <v>113491861</v>
      </c>
      <c r="T73" s="37">
        <v>113491861</v>
      </c>
      <c r="U73" s="37">
        <v>113491861</v>
      </c>
      <c r="V73" s="39"/>
      <c r="W73" s="37">
        <v>113491861</v>
      </c>
      <c r="X73" s="37">
        <v>113491861</v>
      </c>
      <c r="Y73" s="37">
        <v>113491861</v>
      </c>
      <c r="Z73" s="37">
        <v>113491861</v>
      </c>
      <c r="AB73" s="37">
        <v>113491861</v>
      </c>
      <c r="AC73" s="37">
        <v>113491861</v>
      </c>
      <c r="AD73" s="37">
        <v>113491861</v>
      </c>
      <c r="AE73" s="37">
        <v>113491861</v>
      </c>
      <c r="AG73" s="37">
        <v>113491861</v>
      </c>
      <c r="AH73" s="37">
        <v>113491861</v>
      </c>
      <c r="AI73" s="37">
        <v>113491861</v>
      </c>
      <c r="AJ73" s="37">
        <v>113491861</v>
      </c>
      <c r="AL73" s="37">
        <v>113491861</v>
      </c>
      <c r="AM73" s="37">
        <v>113491861</v>
      </c>
      <c r="AN73" s="37"/>
      <c r="AO73" s="37"/>
    </row>
    <row r="74" spans="1:41" ht="15.75" x14ac:dyDescent="0.25">
      <c r="A74" s="39" t="s">
        <v>68</v>
      </c>
      <c r="B74" s="81"/>
      <c r="C74" s="37">
        <v>322822817</v>
      </c>
      <c r="D74" s="37">
        <v>322822817</v>
      </c>
      <c r="E74" s="37">
        <v>322822817</v>
      </c>
      <c r="F74" s="37">
        <v>322822817</v>
      </c>
      <c r="G74" s="38"/>
      <c r="H74" s="37">
        <v>322822817</v>
      </c>
      <c r="I74" s="37">
        <v>322822817</v>
      </c>
      <c r="J74" s="37">
        <v>322822817</v>
      </c>
      <c r="K74" s="37">
        <v>322822817</v>
      </c>
      <c r="L74" s="38"/>
      <c r="M74" s="37">
        <v>322822817</v>
      </c>
      <c r="N74" s="37">
        <v>322822817</v>
      </c>
      <c r="O74" s="37">
        <v>322822817</v>
      </c>
      <c r="P74" s="37">
        <v>322822817</v>
      </c>
      <c r="Q74" s="39"/>
      <c r="R74" s="37">
        <v>322822817</v>
      </c>
      <c r="S74" s="37">
        <v>322822817</v>
      </c>
      <c r="T74" s="37">
        <v>322822817</v>
      </c>
      <c r="U74" s="37">
        <v>322822817</v>
      </c>
      <c r="V74" s="39"/>
      <c r="W74" s="37">
        <v>322822817</v>
      </c>
      <c r="X74" s="37">
        <v>322822817</v>
      </c>
      <c r="Y74" s="37">
        <v>322822817</v>
      </c>
      <c r="Z74" s="37">
        <v>322822817</v>
      </c>
      <c r="AB74" s="37">
        <v>322822817</v>
      </c>
      <c r="AC74" s="37">
        <v>322822817</v>
      </c>
      <c r="AD74" s="37">
        <v>322822817</v>
      </c>
      <c r="AE74" s="37">
        <v>322822817</v>
      </c>
      <c r="AG74" s="37">
        <v>322822817</v>
      </c>
      <c r="AH74" s="37">
        <v>322822817</v>
      </c>
      <c r="AI74" s="37">
        <v>322822817</v>
      </c>
      <c r="AJ74" s="37">
        <v>322822817</v>
      </c>
      <c r="AL74" s="37">
        <v>322822817</v>
      </c>
      <c r="AM74" s="37">
        <v>322822817</v>
      </c>
      <c r="AN74" s="37"/>
      <c r="AO74" s="37"/>
    </row>
    <row r="75" spans="1:41" ht="15.75" x14ac:dyDescent="0.25">
      <c r="A75" s="39" t="s">
        <v>69</v>
      </c>
      <c r="B75" s="81"/>
      <c r="C75" s="37">
        <v>470413963</v>
      </c>
      <c r="D75" s="37">
        <v>470699978</v>
      </c>
      <c r="E75" s="37">
        <v>558143087</v>
      </c>
      <c r="F75" s="37">
        <v>558143087</v>
      </c>
      <c r="G75" s="38"/>
      <c r="H75" s="37">
        <v>632755811</v>
      </c>
      <c r="I75" s="37">
        <v>632755811</v>
      </c>
      <c r="J75" s="37">
        <v>737369908</v>
      </c>
      <c r="K75" s="37">
        <v>737369908</v>
      </c>
      <c r="L75" s="38"/>
      <c r="M75" s="37">
        <v>713490405</v>
      </c>
      <c r="N75" s="37">
        <v>713490402</v>
      </c>
      <c r="O75" s="37">
        <v>713490402</v>
      </c>
      <c r="P75" s="37">
        <v>713490402</v>
      </c>
      <c r="Q75" s="39"/>
      <c r="R75" s="37">
        <v>919938627</v>
      </c>
      <c r="S75" s="37">
        <v>919938627</v>
      </c>
      <c r="T75" s="37">
        <v>919938630</v>
      </c>
      <c r="U75" s="37">
        <v>919938627</v>
      </c>
      <c r="V75" s="39"/>
      <c r="W75" s="37">
        <v>1104531324</v>
      </c>
      <c r="X75" s="37">
        <v>1104531324</v>
      </c>
      <c r="Y75" s="37">
        <v>1104531324</v>
      </c>
      <c r="Z75" s="37">
        <v>1104531324</v>
      </c>
      <c r="AB75" s="37">
        <v>1226467276</v>
      </c>
      <c r="AC75" s="37">
        <v>1226467276</v>
      </c>
      <c r="AD75" s="37">
        <v>1226467276</v>
      </c>
      <c r="AE75" s="37">
        <v>1226467276</v>
      </c>
      <c r="AG75" s="37">
        <v>1342484299</v>
      </c>
      <c r="AH75" s="37">
        <v>1342484299</v>
      </c>
      <c r="AI75" s="37">
        <v>1342484299</v>
      </c>
      <c r="AJ75" s="37">
        <v>1342484299</v>
      </c>
      <c r="AL75" s="37">
        <v>1504326747</v>
      </c>
      <c r="AM75" s="37">
        <v>1504326747</v>
      </c>
      <c r="AN75" s="37"/>
      <c r="AO75" s="37"/>
    </row>
    <row r="76" spans="1:41" ht="15.75" hidden="1" x14ac:dyDescent="0.25">
      <c r="A76" s="39" t="s">
        <v>71</v>
      </c>
      <c r="B76" s="81"/>
      <c r="C76" s="37">
        <v>161640240</v>
      </c>
      <c r="D76" s="37">
        <v>316468303</v>
      </c>
      <c r="E76" s="37">
        <v>170864339</v>
      </c>
      <c r="F76" s="37">
        <v>328778639</v>
      </c>
      <c r="G76" s="38"/>
      <c r="H76" s="37">
        <v>169807902</v>
      </c>
      <c r="I76" s="37">
        <v>365707329</v>
      </c>
      <c r="J76" s="37">
        <v>172603235</v>
      </c>
      <c r="K76" s="37">
        <v>359755697</v>
      </c>
      <c r="L76" s="38"/>
      <c r="M76" s="37">
        <v>173412252</v>
      </c>
      <c r="N76" s="37">
        <v>400056034</v>
      </c>
      <c r="O76" s="37">
        <v>627549933</v>
      </c>
      <c r="P76" s="37">
        <v>811347450</v>
      </c>
      <c r="Q76" s="39"/>
      <c r="R76" s="37">
        <v>264277178</v>
      </c>
      <c r="S76" s="37">
        <v>421517221</v>
      </c>
      <c r="T76" s="37">
        <v>636460302</v>
      </c>
      <c r="U76" s="37">
        <v>1137444552</v>
      </c>
      <c r="V76" s="39"/>
      <c r="W76" s="37">
        <v>270962838</v>
      </c>
      <c r="X76" s="37">
        <v>597600627</v>
      </c>
      <c r="Y76" s="37">
        <v>834086431</v>
      </c>
      <c r="Z76" s="37">
        <v>1099132603</v>
      </c>
      <c r="AB76" s="37"/>
      <c r="AC76" s="37"/>
      <c r="AD76" s="37"/>
      <c r="AE76" s="37"/>
      <c r="AG76" s="37"/>
      <c r="AH76" s="37"/>
      <c r="AI76" s="37"/>
      <c r="AJ76" s="37"/>
      <c r="AL76" s="37"/>
      <c r="AM76" s="37"/>
      <c r="AN76" s="37"/>
      <c r="AO76" s="37"/>
    </row>
    <row r="77" spans="1:41" ht="15.75" x14ac:dyDescent="0.25">
      <c r="A77" s="39" t="s">
        <v>70</v>
      </c>
      <c r="B77" s="81"/>
      <c r="C77" s="37">
        <v>1711887268</v>
      </c>
      <c r="D77" s="37">
        <v>1866715332</v>
      </c>
      <c r="E77" s="37">
        <v>1703873432</v>
      </c>
      <c r="F77" s="37">
        <v>1861787733</v>
      </c>
      <c r="G77" s="38"/>
      <c r="H77" s="37">
        <v>1685232522</v>
      </c>
      <c r="I77" s="37">
        <v>1884268668</v>
      </c>
      <c r="J77" s="37">
        <v>1735156869</v>
      </c>
      <c r="K77" s="37">
        <v>1922309331</v>
      </c>
      <c r="L77" s="38"/>
      <c r="M77" s="37">
        <v>1690510024</v>
      </c>
      <c r="N77" s="37">
        <v>1917153807</v>
      </c>
      <c r="O77" s="37">
        <v>2144647706</v>
      </c>
      <c r="P77" s="37">
        <v>2315563370</v>
      </c>
      <c r="Q77" s="39"/>
      <c r="R77" s="37">
        <v>1933071282</v>
      </c>
      <c r="S77" s="37">
        <v>2090508244</v>
      </c>
      <c r="T77" s="37">
        <v>2302238998</v>
      </c>
      <c r="U77" s="37">
        <v>2799754081</v>
      </c>
      <c r="V77" s="39"/>
      <c r="W77" s="37">
        <v>2361824426</v>
      </c>
      <c r="X77" s="37">
        <v>2695497052</v>
      </c>
      <c r="Y77" s="37">
        <v>2935112792</v>
      </c>
      <c r="Z77" s="37">
        <v>3197235580</v>
      </c>
      <c r="AB77" s="37">
        <v>2856164858</v>
      </c>
      <c r="AC77" s="37">
        <v>3147080673</v>
      </c>
      <c r="AD77" s="37">
        <v>3443059079</v>
      </c>
      <c r="AE77" s="37">
        <v>3483643517</v>
      </c>
      <c r="AG77" s="37">
        <v>3028344487</v>
      </c>
      <c r="AH77" s="37">
        <v>3280857600</v>
      </c>
      <c r="AI77" s="37">
        <v>3532071788</v>
      </c>
      <c r="AJ77" s="37">
        <v>3783613965</v>
      </c>
      <c r="AL77" s="37">
        <v>3348484494</v>
      </c>
      <c r="AM77" s="37">
        <v>3645675838</v>
      </c>
      <c r="AN77" s="37"/>
      <c r="AO77" s="37"/>
    </row>
    <row r="78" spans="1:41" ht="15.75" x14ac:dyDescent="0.25">
      <c r="A78" s="39" t="s">
        <v>72</v>
      </c>
      <c r="B78" s="81"/>
      <c r="C78" s="37">
        <v>-2033458</v>
      </c>
      <c r="D78" s="37">
        <v>-2033458</v>
      </c>
      <c r="E78" s="37">
        <v>-2033458</v>
      </c>
      <c r="F78" s="37">
        <v>-2033458</v>
      </c>
      <c r="G78" s="38"/>
      <c r="H78" s="37">
        <v>-2033458</v>
      </c>
      <c r="I78" s="37">
        <v>-2033159</v>
      </c>
      <c r="J78" s="37">
        <v>-2033159</v>
      </c>
      <c r="K78" s="37">
        <v>-11556425</v>
      </c>
      <c r="L78" s="38"/>
      <c r="M78" s="37">
        <v>-11556417</v>
      </c>
      <c r="N78" s="37">
        <v>-11556417</v>
      </c>
      <c r="O78" s="37">
        <v>-11556417</v>
      </c>
      <c r="P78" s="37">
        <v>-11556485</v>
      </c>
      <c r="Q78" s="39"/>
      <c r="R78" s="37">
        <v>-11556485</v>
      </c>
      <c r="S78" s="37">
        <v>-11556485</v>
      </c>
      <c r="T78" s="37">
        <v>-11556843</v>
      </c>
      <c r="U78" s="37">
        <v>-11556845</v>
      </c>
      <c r="V78" s="39"/>
      <c r="W78" s="37">
        <v>-11556845</v>
      </c>
      <c r="X78" s="37">
        <v>-11555081</v>
      </c>
      <c r="Y78" s="37">
        <v>-11555081</v>
      </c>
      <c r="Z78" s="37">
        <v>-11554865</v>
      </c>
      <c r="AB78" s="37">
        <v>-11554865</v>
      </c>
      <c r="AC78" s="37">
        <v>-11554814</v>
      </c>
      <c r="AD78" s="37">
        <v>-11554814</v>
      </c>
      <c r="AE78" s="37">
        <v>-11554810</v>
      </c>
      <c r="AG78" s="37">
        <v>-11554543</v>
      </c>
      <c r="AH78" s="37">
        <v>-11554543</v>
      </c>
      <c r="AI78" s="37">
        <v>-11554543</v>
      </c>
      <c r="AJ78" s="37">
        <v>-11554543</v>
      </c>
      <c r="AL78" s="37">
        <v>-11554217</v>
      </c>
      <c r="AM78" s="37">
        <v>-11554217</v>
      </c>
      <c r="AN78" s="37"/>
      <c r="AO78" s="37"/>
    </row>
    <row r="79" spans="1:41" ht="15.75" x14ac:dyDescent="0.25">
      <c r="A79" s="39" t="s">
        <v>73</v>
      </c>
      <c r="B79" s="81"/>
      <c r="C79" s="62">
        <v>108722327</v>
      </c>
      <c r="D79" s="62">
        <v>114979683</v>
      </c>
      <c r="E79" s="62">
        <v>108527142</v>
      </c>
      <c r="F79" s="62">
        <v>108450056</v>
      </c>
      <c r="G79" s="38"/>
      <c r="H79" s="62">
        <v>95067333</v>
      </c>
      <c r="I79" s="62">
        <v>104681379</v>
      </c>
      <c r="J79" s="62">
        <v>109252599</v>
      </c>
      <c r="K79" s="62">
        <v>128513623</v>
      </c>
      <c r="L79" s="38"/>
      <c r="M79" s="62">
        <v>125696623</v>
      </c>
      <c r="N79" s="62">
        <v>126998581</v>
      </c>
      <c r="O79" s="62">
        <v>151247515</v>
      </c>
      <c r="P79" s="62">
        <v>139284021</v>
      </c>
      <c r="Q79" s="39"/>
      <c r="R79" s="62">
        <v>144444011</v>
      </c>
      <c r="S79" s="62">
        <v>166301432</v>
      </c>
      <c r="T79" s="62">
        <v>182236555</v>
      </c>
      <c r="U79" s="62">
        <v>163229800</v>
      </c>
      <c r="V79" s="39"/>
      <c r="W79" s="62">
        <v>193360671</v>
      </c>
      <c r="X79" s="62">
        <v>202518022</v>
      </c>
      <c r="Y79" s="62">
        <v>204666571</v>
      </c>
      <c r="Z79" s="62">
        <v>258553530</v>
      </c>
      <c r="AB79" s="62">
        <v>203907613</v>
      </c>
      <c r="AC79" s="62">
        <v>317982250</v>
      </c>
      <c r="AD79" s="62">
        <v>472375656</v>
      </c>
      <c r="AE79" s="62">
        <v>560937733</v>
      </c>
      <c r="AG79" s="62">
        <v>516902354</v>
      </c>
      <c r="AH79" s="62">
        <v>359741903</v>
      </c>
      <c r="AI79" s="62">
        <v>334925180</v>
      </c>
      <c r="AJ79" s="62">
        <v>243261502</v>
      </c>
      <c r="AL79" s="62">
        <v>249235927</v>
      </c>
      <c r="AM79" s="62">
        <v>351519945</v>
      </c>
      <c r="AN79" s="62"/>
      <c r="AO79" s="62"/>
    </row>
    <row r="80" spans="1:41" ht="15.75" x14ac:dyDescent="0.25">
      <c r="A80" s="39" t="s">
        <v>74</v>
      </c>
      <c r="B80" s="81"/>
      <c r="C80" s="37">
        <v>2725304778</v>
      </c>
      <c r="D80" s="37">
        <v>2886676213</v>
      </c>
      <c r="E80" s="37">
        <v>2804824881</v>
      </c>
      <c r="F80" s="37">
        <v>2962662096</v>
      </c>
      <c r="G80" s="38"/>
      <c r="H80" s="37">
        <v>2847336886</v>
      </c>
      <c r="I80" s="37">
        <v>3055987377</v>
      </c>
      <c r="J80" s="37">
        <v>3016060895</v>
      </c>
      <c r="K80" s="37">
        <v>3212951115</v>
      </c>
      <c r="L80" s="38"/>
      <c r="M80" s="37">
        <v>2954455313</v>
      </c>
      <c r="N80" s="37">
        <v>3182401051</v>
      </c>
      <c r="O80" s="37">
        <v>3434143884</v>
      </c>
      <c r="P80" s="37">
        <v>3593095986</v>
      </c>
      <c r="Q80" s="39"/>
      <c r="R80" s="37">
        <v>3422212113</v>
      </c>
      <c r="S80" s="37">
        <v>3601506496</v>
      </c>
      <c r="T80" s="37">
        <v>3829172018</v>
      </c>
      <c r="U80" s="37">
        <v>4307680341</v>
      </c>
      <c r="V80" s="39"/>
      <c r="W80" s="37">
        <v>4084474254</v>
      </c>
      <c r="X80" s="37">
        <v>4427305995</v>
      </c>
      <c r="Y80" s="37">
        <v>4669070284</v>
      </c>
      <c r="Z80" s="37">
        <v>4985080247</v>
      </c>
      <c r="AB80" s="37">
        <v>4711299560</v>
      </c>
      <c r="AC80" s="37">
        <v>5116290063</v>
      </c>
      <c r="AD80" s="37">
        <v>5566661875</v>
      </c>
      <c r="AE80" s="37">
        <v>5695808394</v>
      </c>
      <c r="AG80" s="37">
        <v>5312491275</v>
      </c>
      <c r="AH80" s="37">
        <v>5407843937</v>
      </c>
      <c r="AI80" s="37">
        <v>5634241402</v>
      </c>
      <c r="AJ80" s="37">
        <v>5794119901</v>
      </c>
      <c r="AL80" s="37">
        <v>5526807629</v>
      </c>
      <c r="AM80" s="37">
        <v>5926282991</v>
      </c>
      <c r="AN80" s="37"/>
      <c r="AO80" s="37"/>
    </row>
    <row r="81" spans="1:41" ht="15.75" x14ac:dyDescent="0.25">
      <c r="A81" s="39" t="s">
        <v>152</v>
      </c>
      <c r="B81" s="81"/>
      <c r="C81" s="62">
        <v>201340262</v>
      </c>
      <c r="D81" s="62">
        <v>203238344</v>
      </c>
      <c r="E81" s="62">
        <v>207072187</v>
      </c>
      <c r="F81" s="62">
        <v>216215390</v>
      </c>
      <c r="G81" s="38"/>
      <c r="H81" s="62">
        <v>201041484</v>
      </c>
      <c r="I81" s="62">
        <v>217579901</v>
      </c>
      <c r="J81" s="62">
        <v>232026284</v>
      </c>
      <c r="K81" s="62">
        <v>220871025</v>
      </c>
      <c r="L81" s="38"/>
      <c r="M81" s="62">
        <v>202621815</v>
      </c>
      <c r="N81" s="62">
        <v>214164128</v>
      </c>
      <c r="O81" s="62">
        <v>239586818</v>
      </c>
      <c r="P81" s="62">
        <v>241273930</v>
      </c>
      <c r="Q81" s="39"/>
      <c r="R81" s="62">
        <v>242511866</v>
      </c>
      <c r="S81" s="62">
        <v>246024734</v>
      </c>
      <c r="T81" s="62">
        <v>262899199</v>
      </c>
      <c r="U81" s="62">
        <v>259056726</v>
      </c>
      <c r="V81" s="39"/>
      <c r="W81" s="62">
        <v>247960439</v>
      </c>
      <c r="X81" s="62">
        <v>262857765</v>
      </c>
      <c r="Y81" s="62">
        <v>270850708</v>
      </c>
      <c r="Z81" s="62">
        <v>280156256</v>
      </c>
      <c r="AB81" s="62">
        <v>256471903</v>
      </c>
      <c r="AC81" s="62">
        <v>283912884</v>
      </c>
      <c r="AD81" s="62">
        <v>316840637</v>
      </c>
      <c r="AE81" s="62">
        <v>329781898</v>
      </c>
      <c r="AG81" s="62">
        <v>284750750</v>
      </c>
      <c r="AH81" s="62">
        <v>306240421</v>
      </c>
      <c r="AI81" s="62">
        <v>321305996</v>
      </c>
      <c r="AJ81" s="62">
        <v>337649553</v>
      </c>
      <c r="AL81" s="62">
        <v>299351045</v>
      </c>
      <c r="AM81" s="62">
        <v>341932821</v>
      </c>
      <c r="AN81" s="62"/>
      <c r="AO81" s="62"/>
    </row>
    <row r="82" spans="1:41" s="16" customFormat="1" ht="15.75" x14ac:dyDescent="0.25">
      <c r="A82" s="78" t="s">
        <v>75</v>
      </c>
      <c r="B82" s="83"/>
      <c r="C82" s="77">
        <v>2926645040</v>
      </c>
      <c r="D82" s="77">
        <v>3089914557</v>
      </c>
      <c r="E82" s="77">
        <v>3011897068</v>
      </c>
      <c r="F82" s="77">
        <v>3178877486</v>
      </c>
      <c r="G82" s="41"/>
      <c r="H82" s="77">
        <v>3048378370</v>
      </c>
      <c r="I82" s="77">
        <v>3273567278</v>
      </c>
      <c r="J82" s="77">
        <v>3248087179</v>
      </c>
      <c r="K82" s="77">
        <v>3433822140</v>
      </c>
      <c r="L82" s="41"/>
      <c r="M82" s="77">
        <v>3157077128</v>
      </c>
      <c r="N82" s="77">
        <v>3396565179</v>
      </c>
      <c r="O82" s="77">
        <v>3673730702</v>
      </c>
      <c r="P82" s="77">
        <v>3834369916</v>
      </c>
      <c r="Q82" s="42"/>
      <c r="R82" s="77">
        <v>3664723979</v>
      </c>
      <c r="S82" s="77">
        <v>3847531230</v>
      </c>
      <c r="T82" s="77">
        <v>4092071217</v>
      </c>
      <c r="U82" s="77">
        <v>4566737067</v>
      </c>
      <c r="V82" s="42"/>
      <c r="W82" s="77">
        <v>4332434693</v>
      </c>
      <c r="X82" s="77">
        <v>4690163760</v>
      </c>
      <c r="Y82" s="77">
        <v>4939920992</v>
      </c>
      <c r="Z82" s="77">
        <v>5265236503</v>
      </c>
      <c r="AB82" s="77">
        <v>4967771463</v>
      </c>
      <c r="AC82" s="77">
        <v>5400202947</v>
      </c>
      <c r="AD82" s="77">
        <v>5883502512</v>
      </c>
      <c r="AE82" s="77">
        <v>6025590292</v>
      </c>
      <c r="AG82" s="77">
        <v>5597242025</v>
      </c>
      <c r="AH82" s="77">
        <v>5714084358</v>
      </c>
      <c r="AI82" s="77">
        <v>5955547398</v>
      </c>
      <c r="AJ82" s="77">
        <v>6131769454</v>
      </c>
      <c r="AL82" s="77">
        <v>5826158674</v>
      </c>
      <c r="AM82" s="77">
        <v>6268215812</v>
      </c>
      <c r="AN82" s="77"/>
      <c r="AO82" s="77"/>
    </row>
    <row r="83" spans="1:41" s="16" customFormat="1" ht="9" customHeight="1" x14ac:dyDescent="0.25">
      <c r="A83" s="42"/>
      <c r="B83" s="83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2"/>
      <c r="R83" s="41"/>
      <c r="S83" s="41"/>
      <c r="T83" s="41"/>
      <c r="U83" s="41"/>
      <c r="V83" s="42"/>
      <c r="W83" s="41"/>
      <c r="X83" s="41"/>
      <c r="Y83" s="41"/>
      <c r="Z83" s="41"/>
      <c r="AB83" s="41"/>
      <c r="AC83" s="41"/>
      <c r="AD83" s="41"/>
      <c r="AE83" s="41"/>
      <c r="AG83" s="41"/>
      <c r="AH83" s="41"/>
      <c r="AI83" s="41"/>
      <c r="AJ83" s="41"/>
      <c r="AL83" s="41"/>
      <c r="AM83" s="41"/>
      <c r="AN83" s="41"/>
      <c r="AO83" s="41"/>
    </row>
    <row r="84" spans="1:41" s="16" customFormat="1" ht="16.5" thickBot="1" x14ac:dyDescent="0.3">
      <c r="A84" s="78" t="s">
        <v>76</v>
      </c>
      <c r="B84" s="83"/>
      <c r="C84" s="76">
        <v>9272675818</v>
      </c>
      <c r="D84" s="76">
        <v>9438607869</v>
      </c>
      <c r="E84" s="76">
        <v>9529351828</v>
      </c>
      <c r="F84" s="76">
        <v>9634658716</v>
      </c>
      <c r="G84" s="41"/>
      <c r="H84" s="76">
        <v>9644934918</v>
      </c>
      <c r="I84" s="76">
        <v>9810024754</v>
      </c>
      <c r="J84" s="76">
        <v>10122648512</v>
      </c>
      <c r="K84" s="76">
        <v>10425470923</v>
      </c>
      <c r="L84" s="41"/>
      <c r="M84" s="76">
        <v>10683635810</v>
      </c>
      <c r="N84" s="76">
        <v>10991677600</v>
      </c>
      <c r="O84" s="76">
        <v>11649073086</v>
      </c>
      <c r="P84" s="76">
        <v>11756401404</v>
      </c>
      <c r="Q84" s="42"/>
      <c r="R84" s="76">
        <v>12833931495</v>
      </c>
      <c r="S84" s="76">
        <v>13063789828</v>
      </c>
      <c r="T84" s="76">
        <v>13282120093</v>
      </c>
      <c r="U84" s="76">
        <v>13169903874</v>
      </c>
      <c r="V84" s="42"/>
      <c r="W84" s="76">
        <v>13596108578</v>
      </c>
      <c r="X84" s="76">
        <v>14050539985</v>
      </c>
      <c r="Y84" s="76">
        <v>14324730383</v>
      </c>
      <c r="Z84" s="76">
        <v>14922371517</v>
      </c>
      <c r="AB84" s="76">
        <v>15014023906</v>
      </c>
      <c r="AC84" s="76">
        <v>15795591108</v>
      </c>
      <c r="AD84" s="76">
        <v>16733648468</v>
      </c>
      <c r="AE84" s="76">
        <v>18615781899</v>
      </c>
      <c r="AG84" s="76">
        <v>18425472671</v>
      </c>
      <c r="AH84" s="76">
        <v>17424461291</v>
      </c>
      <c r="AI84" s="76">
        <v>17438639949</v>
      </c>
      <c r="AJ84" s="76">
        <v>18015012238</v>
      </c>
      <c r="AL84" s="76">
        <v>18176928113</v>
      </c>
      <c r="AM84" s="76">
        <v>19072295230</v>
      </c>
      <c r="AN84" s="76"/>
      <c r="AO84" s="76"/>
    </row>
    <row r="85" spans="1:41" ht="16.5" thickTop="1" x14ac:dyDescent="0.25">
      <c r="AD85" s="37"/>
      <c r="AI85" s="37"/>
    </row>
    <row r="87" spans="1:41" x14ac:dyDescent="0.25">
      <c r="H87" s="7"/>
    </row>
    <row r="88" spans="1:41" x14ac:dyDescent="0.25">
      <c r="A88" s="94"/>
    </row>
    <row r="89" spans="1:41" x14ac:dyDescent="0.25">
      <c r="A89" s="95"/>
    </row>
    <row r="90" spans="1:41" x14ac:dyDescent="0.25">
      <c r="A90" s="95"/>
    </row>
    <row r="91" spans="1:41" x14ac:dyDescent="0.25">
      <c r="A91" s="95"/>
    </row>
    <row r="92" spans="1:41" x14ac:dyDescent="0.25">
      <c r="A92" s="95"/>
    </row>
    <row r="93" spans="1:41" x14ac:dyDescent="0.25">
      <c r="A93" s="95"/>
    </row>
    <row r="94" spans="1:41" x14ac:dyDescent="0.25">
      <c r="A94" s="95"/>
    </row>
  </sheetData>
  <mergeCells count="8">
    <mergeCell ref="AL6:AO6"/>
    <mergeCell ref="AG6:AJ6"/>
    <mergeCell ref="C6:F6"/>
    <mergeCell ref="AB6:AE6"/>
    <mergeCell ref="W6:Z6"/>
    <mergeCell ref="H6:K6"/>
    <mergeCell ref="M6:P6"/>
    <mergeCell ref="R6:U6"/>
  </mergeCell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63545-B031-47ED-9A00-F8EDFE5A2AD9}">
  <dimension ref="A1:AZ49"/>
  <sheetViews>
    <sheetView showGridLines="0" zoomScale="80" zoomScaleNormal="80"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C6" sqref="C6:G6"/>
    </sheetView>
  </sheetViews>
  <sheetFormatPr baseColWidth="10" defaultRowHeight="15" x14ac:dyDescent="0.25"/>
  <cols>
    <col min="1" max="1" width="45" customWidth="1"/>
    <col min="2" max="2" width="1.85546875" customWidth="1"/>
    <col min="3" max="3" width="15.7109375" bestFit="1" customWidth="1"/>
    <col min="4" max="4" width="15.5703125" customWidth="1"/>
    <col min="5" max="5" width="16.7109375" bestFit="1" customWidth="1"/>
    <col min="6" max="6" width="15.5703125" customWidth="1"/>
    <col min="7" max="7" width="17.7109375" bestFit="1" customWidth="1"/>
    <col min="8" max="8" width="2" customWidth="1"/>
    <col min="9" max="9" width="15.7109375" bestFit="1" customWidth="1"/>
    <col min="10" max="10" width="16.140625" customWidth="1"/>
    <col min="11" max="11" width="16.7109375" bestFit="1" customWidth="1"/>
    <col min="12" max="12" width="15.7109375" bestFit="1" customWidth="1"/>
    <col min="13" max="13" width="17.7109375" bestFit="1" customWidth="1"/>
    <col min="14" max="14" width="1.85546875" customWidth="1"/>
    <col min="15" max="15" width="16.28515625" customWidth="1"/>
    <col min="16" max="17" width="16.7109375" bestFit="1" customWidth="1"/>
    <col min="18" max="19" width="17.7109375" bestFit="1" customWidth="1"/>
    <col min="20" max="20" width="1.85546875" customWidth="1"/>
    <col min="21" max="21" width="16.42578125" bestFit="1" customWidth="1"/>
    <col min="22" max="22" width="17.7109375" customWidth="1"/>
    <col min="23" max="24" width="16.7109375" customWidth="1"/>
    <col min="25" max="25" width="17.7109375" customWidth="1"/>
    <col min="26" max="26" width="1.85546875" customWidth="1"/>
    <col min="27" max="30" width="16.7109375" customWidth="1"/>
    <col min="31" max="31" width="17.7109375" customWidth="1"/>
    <col min="32" max="32" width="1.7109375" customWidth="1"/>
    <col min="33" max="35" width="16.7109375" customWidth="1"/>
    <col min="36" max="37" width="17.7109375" customWidth="1"/>
    <col min="38" max="38" width="1.7109375" customWidth="1"/>
    <col min="39" max="43" width="17.7109375" customWidth="1"/>
    <col min="44" max="44" width="1.7109375" customWidth="1"/>
    <col min="45" max="45" width="16.7109375" customWidth="1"/>
    <col min="46" max="46" width="17.7109375" bestFit="1" customWidth="1"/>
    <col min="47" max="49" width="11.42578125" hidden="1" customWidth="1"/>
  </cols>
  <sheetData>
    <row r="1" spans="1:52" x14ac:dyDescent="0.25">
      <c r="A1" s="1"/>
      <c r="B1" s="2"/>
      <c r="C1" s="1"/>
      <c r="D1" s="1"/>
      <c r="E1" s="1"/>
      <c r="F1" s="1"/>
      <c r="G1" s="1"/>
      <c r="H1" s="2"/>
    </row>
    <row r="2" spans="1:52" x14ac:dyDescent="0.25">
      <c r="A2" s="1"/>
      <c r="B2" s="2"/>
      <c r="C2" s="1"/>
      <c r="D2" s="1"/>
      <c r="E2" s="1"/>
      <c r="F2" s="1"/>
      <c r="G2" s="1"/>
      <c r="H2" s="2"/>
    </row>
    <row r="3" spans="1:52" x14ac:dyDescent="0.25">
      <c r="A3" s="1"/>
      <c r="B3" s="2"/>
      <c r="C3" s="1"/>
      <c r="D3" s="1"/>
      <c r="E3" s="1"/>
      <c r="F3" s="1"/>
      <c r="G3" s="1"/>
      <c r="H3" s="2"/>
    </row>
    <row r="4" spans="1:52" x14ac:dyDescent="0.25">
      <c r="A4" s="1"/>
      <c r="B4" s="2"/>
      <c r="C4" s="1"/>
      <c r="D4" s="1"/>
      <c r="E4" s="1"/>
      <c r="F4" s="1"/>
      <c r="G4" s="1"/>
      <c r="H4" s="2"/>
    </row>
    <row r="5" spans="1:52" x14ac:dyDescent="0.25">
      <c r="A5" s="1"/>
      <c r="B5" s="2"/>
      <c r="C5" s="1"/>
      <c r="D5" s="1"/>
      <c r="E5" s="1"/>
      <c r="F5" s="1"/>
      <c r="G5" s="1"/>
      <c r="H5" s="2"/>
    </row>
    <row r="6" spans="1:52" ht="29.25" customHeight="1" x14ac:dyDescent="0.25">
      <c r="A6" s="54" t="s">
        <v>176</v>
      </c>
      <c r="B6" s="10"/>
      <c r="C6" s="125">
        <v>2017</v>
      </c>
      <c r="D6" s="125"/>
      <c r="E6" s="125"/>
      <c r="F6" s="125"/>
      <c r="G6" s="125"/>
      <c r="H6" s="56"/>
      <c r="I6" s="125">
        <v>2018</v>
      </c>
      <c r="J6" s="125"/>
      <c r="K6" s="125"/>
      <c r="L6" s="125"/>
      <c r="M6" s="125"/>
      <c r="N6" s="50"/>
      <c r="O6" s="125">
        <v>2019</v>
      </c>
      <c r="P6" s="125"/>
      <c r="Q6" s="125"/>
      <c r="R6" s="125"/>
      <c r="S6" s="125"/>
      <c r="T6" s="50"/>
      <c r="U6" s="125">
        <v>2020</v>
      </c>
      <c r="V6" s="125"/>
      <c r="W6" s="125"/>
      <c r="X6" s="125"/>
      <c r="Y6" s="125"/>
      <c r="Z6" s="51"/>
      <c r="AA6" s="125">
        <v>2021</v>
      </c>
      <c r="AB6" s="125"/>
      <c r="AC6" s="125"/>
      <c r="AD6" s="125"/>
      <c r="AE6" s="125"/>
      <c r="AG6" s="125">
        <v>2022</v>
      </c>
      <c r="AH6" s="125"/>
      <c r="AI6" s="125"/>
      <c r="AJ6" s="125"/>
      <c r="AK6" s="125"/>
      <c r="AM6" s="125">
        <v>2023</v>
      </c>
      <c r="AN6" s="125"/>
      <c r="AO6" s="125"/>
      <c r="AP6" s="125"/>
      <c r="AQ6" s="125"/>
      <c r="AS6" s="125">
        <v>2024</v>
      </c>
      <c r="AT6" s="125"/>
      <c r="AU6" s="125"/>
      <c r="AV6" s="125"/>
      <c r="AW6" s="125"/>
    </row>
    <row r="7" spans="1:52" ht="6" customHeight="1" thickBot="1" x14ac:dyDescent="0.3">
      <c r="B7" s="1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1"/>
      <c r="AA7" s="50"/>
      <c r="AB7" s="50"/>
      <c r="AC7" s="50"/>
      <c r="AD7" s="50"/>
      <c r="AE7" s="50"/>
      <c r="AG7" s="50"/>
      <c r="AH7" s="50"/>
      <c r="AI7" s="50"/>
      <c r="AJ7" s="50"/>
      <c r="AK7" s="50"/>
      <c r="AM7" s="50"/>
      <c r="AN7" s="50"/>
      <c r="AO7" s="50"/>
      <c r="AP7" s="50"/>
      <c r="AQ7" s="50"/>
      <c r="AS7" s="50"/>
      <c r="AT7" s="50"/>
      <c r="AU7" s="50"/>
      <c r="AV7" s="50"/>
      <c r="AW7" s="50"/>
    </row>
    <row r="8" spans="1:52" ht="16.5" thickBot="1" x14ac:dyDescent="0.3">
      <c r="A8" s="3"/>
      <c r="B8" s="10"/>
      <c r="C8" s="53" t="s">
        <v>0</v>
      </c>
      <c r="D8" s="53" t="s">
        <v>1</v>
      </c>
      <c r="E8" s="53" t="s">
        <v>2</v>
      </c>
      <c r="F8" s="53" t="s">
        <v>3</v>
      </c>
      <c r="G8" s="87" t="s">
        <v>4</v>
      </c>
      <c r="H8" s="56"/>
      <c r="I8" s="52" t="s">
        <v>0</v>
      </c>
      <c r="J8" s="53" t="s">
        <v>1</v>
      </c>
      <c r="K8" s="53" t="s">
        <v>2</v>
      </c>
      <c r="L8" s="53" t="s">
        <v>3</v>
      </c>
      <c r="M8" s="88" t="s">
        <v>4</v>
      </c>
      <c r="N8" s="50"/>
      <c r="O8" s="53" t="s">
        <v>0</v>
      </c>
      <c r="P8" s="53" t="s">
        <v>1</v>
      </c>
      <c r="Q8" s="53" t="s">
        <v>2</v>
      </c>
      <c r="R8" s="53" t="s">
        <v>3</v>
      </c>
      <c r="S8" s="88" t="s">
        <v>4</v>
      </c>
      <c r="T8" s="50"/>
      <c r="U8" s="53" t="s">
        <v>0</v>
      </c>
      <c r="V8" s="53" t="s">
        <v>1</v>
      </c>
      <c r="W8" s="53" t="s">
        <v>2</v>
      </c>
      <c r="X8" s="53" t="s">
        <v>3</v>
      </c>
      <c r="Y8" s="88" t="s">
        <v>4</v>
      </c>
      <c r="Z8" s="51"/>
      <c r="AA8" s="53" t="s">
        <v>0</v>
      </c>
      <c r="AB8" s="53" t="s">
        <v>1</v>
      </c>
      <c r="AC8" s="53" t="s">
        <v>2</v>
      </c>
      <c r="AD8" s="53" t="s">
        <v>3</v>
      </c>
      <c r="AE8" s="88" t="s">
        <v>4</v>
      </c>
      <c r="AG8" s="53" t="s">
        <v>0</v>
      </c>
      <c r="AH8" s="53" t="s">
        <v>1</v>
      </c>
      <c r="AI8" s="53" t="s">
        <v>2</v>
      </c>
      <c r="AJ8" s="53" t="s">
        <v>3</v>
      </c>
      <c r="AK8" s="88" t="s">
        <v>4</v>
      </c>
      <c r="AM8" s="53" t="s">
        <v>0</v>
      </c>
      <c r="AN8" s="53" t="s">
        <v>1</v>
      </c>
      <c r="AO8" s="53" t="s">
        <v>2</v>
      </c>
      <c r="AP8" s="53" t="s">
        <v>3</v>
      </c>
      <c r="AQ8" s="88" t="s">
        <v>4</v>
      </c>
      <c r="AS8" s="53" t="s">
        <v>0</v>
      </c>
      <c r="AT8" s="53" t="s">
        <v>1</v>
      </c>
      <c r="AU8" s="53" t="s">
        <v>2</v>
      </c>
      <c r="AV8" s="53" t="s">
        <v>3</v>
      </c>
      <c r="AW8" s="88" t="s">
        <v>4</v>
      </c>
    </row>
    <row r="9" spans="1:52" ht="10.5" customHeight="1" x14ac:dyDescent="0.25">
      <c r="B9" s="10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0"/>
      <c r="O9" s="56"/>
      <c r="P9" s="56"/>
      <c r="Q9" s="56"/>
      <c r="R9" s="56"/>
      <c r="S9" s="56"/>
      <c r="T9" s="50"/>
      <c r="U9" s="56"/>
      <c r="V9" s="56"/>
      <c r="W9" s="56"/>
      <c r="X9" s="56"/>
      <c r="Y9" s="56"/>
      <c r="Z9" s="51"/>
      <c r="AA9" s="56"/>
      <c r="AB9" s="56"/>
      <c r="AC9" s="56"/>
      <c r="AD9" s="56"/>
      <c r="AE9" s="56"/>
    </row>
    <row r="10" spans="1:52" ht="15.75" x14ac:dyDescent="0.25">
      <c r="A10" s="39" t="s">
        <v>5</v>
      </c>
      <c r="B10" s="26"/>
      <c r="C10" s="37">
        <v>890875628</v>
      </c>
      <c r="D10" s="37">
        <v>946052649</v>
      </c>
      <c r="E10" s="37">
        <v>1000050598</v>
      </c>
      <c r="F10" s="37">
        <v>779720981</v>
      </c>
      <c r="G10" s="37">
        <f>SUM(C10:F10)</f>
        <v>3616699856</v>
      </c>
      <c r="H10" s="38"/>
      <c r="I10" s="37">
        <v>873953163</v>
      </c>
      <c r="J10" s="37">
        <v>860266253</v>
      </c>
      <c r="K10" s="37">
        <v>1019453066</v>
      </c>
      <c r="L10" s="37">
        <v>974007332</v>
      </c>
      <c r="M10" s="37">
        <v>3727679814</v>
      </c>
      <c r="N10" s="38"/>
      <c r="O10" s="37">
        <v>935386181</v>
      </c>
      <c r="P10" s="37">
        <v>1026514838</v>
      </c>
      <c r="Q10" s="37">
        <v>1288302469</v>
      </c>
      <c r="R10" s="37">
        <v>1578597905</v>
      </c>
      <c r="S10" s="37">
        <v>4828801393</v>
      </c>
      <c r="T10" s="38"/>
      <c r="U10" s="37">
        <v>1202346346</v>
      </c>
      <c r="V10" s="37">
        <v>964724853</v>
      </c>
      <c r="W10" s="37">
        <v>1034001199</v>
      </c>
      <c r="X10" s="37">
        <v>1596868781</v>
      </c>
      <c r="Y10" s="37">
        <v>4797941179</v>
      </c>
      <c r="Z10" s="39"/>
      <c r="AA10" s="37">
        <v>1113940900</v>
      </c>
      <c r="AB10" s="37">
        <v>1303277187.9999998</v>
      </c>
      <c r="AC10" s="37">
        <v>1314544525</v>
      </c>
      <c r="AD10" s="37">
        <v>1449974049</v>
      </c>
      <c r="AE10" s="37">
        <f>SUM(AA10:AD10)</f>
        <v>5181736662</v>
      </c>
      <c r="AG10" s="37">
        <v>1415234507</v>
      </c>
      <c r="AH10" s="37">
        <v>1451494020</v>
      </c>
      <c r="AI10" s="37">
        <v>1530390979</v>
      </c>
      <c r="AJ10" s="37">
        <f>AK10-AG10-AH10-AI10</f>
        <v>1614211252</v>
      </c>
      <c r="AK10" s="37">
        <v>6011330758</v>
      </c>
      <c r="AM10" s="37">
        <v>1547480592</v>
      </c>
      <c r="AN10" s="37">
        <v>1515428653</v>
      </c>
      <c r="AO10" s="37">
        <v>1647963355</v>
      </c>
      <c r="AP10" s="37">
        <v>1897859031</v>
      </c>
      <c r="AQ10" s="37">
        <v>6608731632</v>
      </c>
      <c r="AS10" s="37">
        <v>1663191683</v>
      </c>
      <c r="AT10" s="37">
        <v>1800703022</v>
      </c>
      <c r="AU10" s="37"/>
      <c r="AV10" s="37"/>
      <c r="AW10" s="37"/>
      <c r="AX10" s="114"/>
      <c r="AY10" s="114"/>
      <c r="AZ10" s="114"/>
    </row>
    <row r="11" spans="1:52" ht="15.75" x14ac:dyDescent="0.25">
      <c r="A11" s="39" t="s">
        <v>6</v>
      </c>
      <c r="B11" s="29"/>
      <c r="C11" s="57">
        <v>-516121646</v>
      </c>
      <c r="D11" s="57">
        <v>-549618631</v>
      </c>
      <c r="E11" s="57">
        <v>-604106275</v>
      </c>
      <c r="F11" s="57">
        <v>-574859069</v>
      </c>
      <c r="G11" s="57">
        <f>SUM(C11:F11)</f>
        <v>-2244705621</v>
      </c>
      <c r="H11" s="58"/>
      <c r="I11" s="57">
        <v>-565161014</v>
      </c>
      <c r="J11" s="57">
        <v>-539264040</v>
      </c>
      <c r="K11" s="57">
        <v>-701822721</v>
      </c>
      <c r="L11" s="57">
        <v>-676777729</v>
      </c>
      <c r="M11" s="57">
        <v>-2483025504</v>
      </c>
      <c r="N11" s="58"/>
      <c r="O11" s="57">
        <v>-618663575</v>
      </c>
      <c r="P11" s="57">
        <v>-690475297</v>
      </c>
      <c r="Q11" s="57">
        <v>-932381580</v>
      </c>
      <c r="R11" s="57">
        <v>-1213237272</v>
      </c>
      <c r="S11" s="57">
        <v>-3454757724</v>
      </c>
      <c r="T11" s="58"/>
      <c r="U11" s="57">
        <v>-820243291</v>
      </c>
      <c r="V11" s="57">
        <v>-632807782</v>
      </c>
      <c r="W11" s="57">
        <v>-671159029</v>
      </c>
      <c r="X11" s="57">
        <v>-832915394</v>
      </c>
      <c r="Y11" s="57">
        <v>-2957125496</v>
      </c>
      <c r="Z11" s="39"/>
      <c r="AA11" s="57">
        <v>-709967987</v>
      </c>
      <c r="AB11" s="57">
        <v>-820645719</v>
      </c>
      <c r="AC11" s="57">
        <v>-865164797</v>
      </c>
      <c r="AD11" s="57">
        <v>-989495727</v>
      </c>
      <c r="AE11" s="57">
        <v>-3385274230</v>
      </c>
      <c r="AG11" s="57">
        <v>-855079135</v>
      </c>
      <c r="AH11" s="57">
        <v>-929416397</v>
      </c>
      <c r="AI11" s="57">
        <v>-997229917</v>
      </c>
      <c r="AJ11" s="57">
        <f>AK11-AG11-AH11-AI11</f>
        <v>-1186186321</v>
      </c>
      <c r="AK11" s="57">
        <v>-3967911770</v>
      </c>
      <c r="AM11" s="57">
        <v>-1031002352</v>
      </c>
      <c r="AN11" s="57">
        <v>-1016920541</v>
      </c>
      <c r="AO11" s="57">
        <v>-1089322213</v>
      </c>
      <c r="AP11" s="57">
        <v>-1244962121</v>
      </c>
      <c r="AQ11" s="57">
        <v>-4382207227</v>
      </c>
      <c r="AS11" s="57">
        <v>-997135303</v>
      </c>
      <c r="AT11" s="57">
        <v>-1138583827</v>
      </c>
      <c r="AU11" s="57"/>
      <c r="AV11" s="57"/>
      <c r="AW11" s="57"/>
    </row>
    <row r="12" spans="1:52" s="16" customFormat="1" ht="15.75" x14ac:dyDescent="0.25">
      <c r="A12" s="78" t="s">
        <v>7</v>
      </c>
      <c r="B12" s="30"/>
      <c r="C12" s="89">
        <v>374753982</v>
      </c>
      <c r="D12" s="89">
        <v>396434018</v>
      </c>
      <c r="E12" s="89">
        <v>395944323</v>
      </c>
      <c r="F12" s="89">
        <v>204861912</v>
      </c>
      <c r="G12" s="89">
        <f>SUM(C12:F12)</f>
        <v>1371994235</v>
      </c>
      <c r="H12" s="59"/>
      <c r="I12" s="89">
        <v>308792149</v>
      </c>
      <c r="J12" s="89">
        <v>321002213</v>
      </c>
      <c r="K12" s="89">
        <v>317630345</v>
      </c>
      <c r="L12" s="89">
        <v>297229603</v>
      </c>
      <c r="M12" s="89">
        <v>1244654310</v>
      </c>
      <c r="N12" s="59"/>
      <c r="O12" s="89">
        <v>316722606</v>
      </c>
      <c r="P12" s="89">
        <v>336039541</v>
      </c>
      <c r="Q12" s="89">
        <v>355920889</v>
      </c>
      <c r="R12" s="89">
        <v>365360633</v>
      </c>
      <c r="S12" s="89">
        <v>1374043669</v>
      </c>
      <c r="T12" s="59"/>
      <c r="U12" s="89">
        <v>382103055</v>
      </c>
      <c r="V12" s="89">
        <v>331917071</v>
      </c>
      <c r="W12" s="89">
        <v>362842170</v>
      </c>
      <c r="X12" s="89">
        <v>763953387</v>
      </c>
      <c r="Y12" s="89">
        <v>1840815683</v>
      </c>
      <c r="Z12" s="42"/>
      <c r="AA12" s="89">
        <v>403972913</v>
      </c>
      <c r="AB12" s="89">
        <v>482631468.99999976</v>
      </c>
      <c r="AC12" s="89">
        <v>449379728</v>
      </c>
      <c r="AD12" s="89">
        <v>460478322</v>
      </c>
      <c r="AE12" s="89">
        <v>1796462431</v>
      </c>
      <c r="AG12" s="89">
        <v>560155372</v>
      </c>
      <c r="AH12" s="89">
        <v>522077623</v>
      </c>
      <c r="AI12" s="89">
        <v>533161062</v>
      </c>
      <c r="AJ12" s="89">
        <f>AK12-AG12-AH12-AI12</f>
        <v>428024931</v>
      </c>
      <c r="AK12" s="89">
        <v>2043418988</v>
      </c>
      <c r="AM12" s="89">
        <v>516478240</v>
      </c>
      <c r="AN12" s="89">
        <v>498508112</v>
      </c>
      <c r="AO12" s="89">
        <v>558641142</v>
      </c>
      <c r="AP12" s="89">
        <v>652896910</v>
      </c>
      <c r="AQ12" s="89">
        <v>2226524405</v>
      </c>
      <c r="AS12" s="89">
        <v>666056380</v>
      </c>
      <c r="AT12" s="89">
        <v>662119195</v>
      </c>
      <c r="AU12" s="89"/>
      <c r="AV12" s="89"/>
      <c r="AW12" s="89"/>
    </row>
    <row r="13" spans="1:52" ht="15.75" x14ac:dyDescent="0.25">
      <c r="A13" s="39"/>
      <c r="B13" s="31"/>
      <c r="C13" s="60"/>
      <c r="D13" s="60"/>
      <c r="E13" s="60"/>
      <c r="F13" s="60"/>
      <c r="G13" s="60"/>
      <c r="H13" s="61"/>
      <c r="I13" s="60"/>
      <c r="J13" s="60"/>
      <c r="K13" s="60"/>
      <c r="L13" s="60"/>
      <c r="M13" s="60"/>
      <c r="N13" s="61"/>
      <c r="O13" s="60"/>
      <c r="P13" s="60"/>
      <c r="Q13" s="60"/>
      <c r="R13" s="60"/>
      <c r="S13" s="60"/>
      <c r="T13" s="61"/>
      <c r="U13" s="60"/>
      <c r="V13" s="60"/>
      <c r="W13" s="60"/>
      <c r="X13" s="60"/>
      <c r="Y13" s="60"/>
      <c r="Z13" s="39"/>
      <c r="AA13" s="60"/>
      <c r="AB13" s="60"/>
      <c r="AC13" s="60"/>
      <c r="AD13" s="60"/>
      <c r="AE13" s="60"/>
      <c r="AG13" s="60"/>
      <c r="AH13" s="60"/>
      <c r="AI13" s="60"/>
      <c r="AJ13" s="60"/>
      <c r="AK13" s="60"/>
      <c r="AM13" s="60"/>
      <c r="AN13" s="60"/>
      <c r="AO13" s="60"/>
      <c r="AP13" s="60"/>
      <c r="AQ13" s="60"/>
      <c r="AS13" s="60"/>
      <c r="AT13" s="60"/>
      <c r="AU13" s="60"/>
      <c r="AV13" s="60"/>
      <c r="AW13" s="60"/>
    </row>
    <row r="14" spans="1:52" ht="15.75" x14ac:dyDescent="0.25">
      <c r="A14" s="39" t="s">
        <v>8</v>
      </c>
      <c r="B14" s="26"/>
      <c r="C14" s="37">
        <v>-61551564</v>
      </c>
      <c r="D14" s="37">
        <v>-78745003</v>
      </c>
      <c r="E14" s="37">
        <v>-70865908</v>
      </c>
      <c r="F14" s="37">
        <v>-86729261</v>
      </c>
      <c r="G14" s="37">
        <f t="shared" ref="G14:G19" si="0">SUM(C14:F14)</f>
        <v>-297891736</v>
      </c>
      <c r="H14" s="38"/>
      <c r="I14" s="37">
        <v>-77708301</v>
      </c>
      <c r="J14" s="37">
        <v>-91353437</v>
      </c>
      <c r="K14" s="37">
        <v>-80825005</v>
      </c>
      <c r="L14" s="37">
        <v>-86167375</v>
      </c>
      <c r="M14" s="37">
        <v>-336054118</v>
      </c>
      <c r="N14" s="38"/>
      <c r="O14" s="37">
        <v>-79244219</v>
      </c>
      <c r="P14" s="37">
        <v>-103104742</v>
      </c>
      <c r="Q14" s="37">
        <v>-86865021</v>
      </c>
      <c r="R14" s="37">
        <v>-130753214</v>
      </c>
      <c r="S14" s="37">
        <v>-399967196</v>
      </c>
      <c r="T14" s="38"/>
      <c r="U14" s="37">
        <v>-92024254</v>
      </c>
      <c r="V14" s="37">
        <v>-108585249</v>
      </c>
      <c r="W14" s="37">
        <v>-90269420</v>
      </c>
      <c r="X14" s="37">
        <v>-111052232</v>
      </c>
      <c r="Y14" s="37">
        <v>-401931155</v>
      </c>
      <c r="Z14" s="39"/>
      <c r="AA14" s="37">
        <v>-87283676</v>
      </c>
      <c r="AB14" s="37">
        <v>-101274871</v>
      </c>
      <c r="AC14" s="37">
        <v>-120727939</v>
      </c>
      <c r="AD14" s="37">
        <v>-129633262</v>
      </c>
      <c r="AE14" s="37">
        <v>-384734052</v>
      </c>
      <c r="AG14" s="37">
        <v>-99791535</v>
      </c>
      <c r="AH14" s="37">
        <v>-114168865</v>
      </c>
      <c r="AI14" s="37">
        <v>-115916289</v>
      </c>
      <c r="AJ14" s="37">
        <f>AK14-AE14-AG14-AH14-AI14</f>
        <v>247042267</v>
      </c>
      <c r="AK14" s="37">
        <v>-467568474</v>
      </c>
      <c r="AM14" s="37">
        <v>-120403944</v>
      </c>
      <c r="AN14" s="37">
        <v>-140840531</v>
      </c>
      <c r="AO14" s="37">
        <v>-123854266</v>
      </c>
      <c r="AP14" s="37">
        <v>-167893681</v>
      </c>
      <c r="AQ14" s="37">
        <v>-552992422</v>
      </c>
      <c r="AS14" s="37">
        <v>-138593567</v>
      </c>
      <c r="AT14" s="37">
        <v>-157167361</v>
      </c>
      <c r="AU14" s="37"/>
      <c r="AV14" s="37"/>
      <c r="AW14" s="37"/>
    </row>
    <row r="15" spans="1:52" ht="15.75" x14ac:dyDescent="0.25">
      <c r="A15" s="39" t="s">
        <v>10</v>
      </c>
      <c r="B15" s="26"/>
      <c r="C15" s="37">
        <v>0</v>
      </c>
      <c r="D15" s="37">
        <v>0</v>
      </c>
      <c r="E15" s="37">
        <v>0</v>
      </c>
      <c r="F15" s="37">
        <v>66503485</v>
      </c>
      <c r="G15" s="37">
        <f t="shared" si="0"/>
        <v>66503485</v>
      </c>
      <c r="H15" s="38"/>
      <c r="I15" s="37">
        <v>35992673</v>
      </c>
      <c r="J15" s="37">
        <v>42477117</v>
      </c>
      <c r="K15" s="37">
        <v>45167021</v>
      </c>
      <c r="L15" s="37">
        <v>48991969</v>
      </c>
      <c r="M15" s="37">
        <v>172628780</v>
      </c>
      <c r="N15" s="38"/>
      <c r="O15" s="37">
        <v>38899726</v>
      </c>
      <c r="P15" s="37">
        <v>52697726</v>
      </c>
      <c r="Q15" s="37">
        <v>52941063</v>
      </c>
      <c r="R15" s="37">
        <v>50070723</v>
      </c>
      <c r="S15" s="37">
        <v>194609238</v>
      </c>
      <c r="T15" s="38"/>
      <c r="U15" s="37">
        <v>65131622</v>
      </c>
      <c r="V15" s="37">
        <v>39719076</v>
      </c>
      <c r="W15" s="37">
        <v>52300737</v>
      </c>
      <c r="X15" s="37">
        <v>56429868</v>
      </c>
      <c r="Y15" s="37">
        <v>213581303</v>
      </c>
      <c r="Z15" s="39"/>
      <c r="AA15" s="37">
        <v>55977572</v>
      </c>
      <c r="AB15" s="37">
        <v>66492013</v>
      </c>
      <c r="AC15" s="37">
        <v>63436467</v>
      </c>
      <c r="AD15" s="37">
        <v>66980693</v>
      </c>
      <c r="AE15" s="37">
        <v>252886744</v>
      </c>
      <c r="AG15" s="37">
        <v>76073033</v>
      </c>
      <c r="AH15" s="37">
        <v>70059685</v>
      </c>
      <c r="AI15" s="37">
        <v>79053882</v>
      </c>
      <c r="AJ15" s="37">
        <f>AK15-AG15-AH15-AI15</f>
        <v>68036973</v>
      </c>
      <c r="AK15" s="37">
        <v>293223573</v>
      </c>
      <c r="AM15" s="37">
        <v>75147737</v>
      </c>
      <c r="AN15" s="37">
        <v>79906424</v>
      </c>
      <c r="AO15" s="37">
        <v>74849837</v>
      </c>
      <c r="AP15" s="37">
        <v>68612777</v>
      </c>
      <c r="AQ15" s="37">
        <v>298516774</v>
      </c>
      <c r="AS15" s="37">
        <v>66698703</v>
      </c>
      <c r="AT15" s="37">
        <v>72649322</v>
      </c>
      <c r="AU15" s="37"/>
      <c r="AV15" s="37"/>
      <c r="AW15" s="37"/>
    </row>
    <row r="16" spans="1:52" ht="15.75" x14ac:dyDescent="0.25">
      <c r="A16" s="39" t="s">
        <v>11</v>
      </c>
      <c r="B16" s="26"/>
      <c r="C16" s="37">
        <v>1204636</v>
      </c>
      <c r="D16" s="37">
        <v>-3</v>
      </c>
      <c r="E16" s="37">
        <v>0</v>
      </c>
      <c r="F16" s="37">
        <v>0</v>
      </c>
      <c r="G16" s="37">
        <f t="shared" si="0"/>
        <v>1204633</v>
      </c>
      <c r="H16" s="38"/>
      <c r="I16" s="37">
        <v>910415</v>
      </c>
      <c r="J16" s="37">
        <v>14561</v>
      </c>
      <c r="K16" s="37">
        <v>129002</v>
      </c>
      <c r="L16" s="37">
        <v>0</v>
      </c>
      <c r="M16" s="37">
        <v>1053978</v>
      </c>
      <c r="N16" s="38"/>
      <c r="O16" s="37">
        <v>486238</v>
      </c>
      <c r="P16" s="37">
        <v>0</v>
      </c>
      <c r="Q16" s="37">
        <v>0</v>
      </c>
      <c r="R16" s="37">
        <v>0</v>
      </c>
      <c r="S16" s="37">
        <v>486238</v>
      </c>
      <c r="T16" s="38"/>
      <c r="U16" s="37">
        <v>879728</v>
      </c>
      <c r="V16" s="37">
        <v>0</v>
      </c>
      <c r="W16" s="37">
        <v>0</v>
      </c>
      <c r="X16" s="37">
        <v>0</v>
      </c>
      <c r="Y16" s="37">
        <v>879728</v>
      </c>
      <c r="Z16" s="39"/>
      <c r="AA16" s="37">
        <v>456146</v>
      </c>
      <c r="AB16" s="37">
        <v>0</v>
      </c>
      <c r="AC16" s="37">
        <v>0</v>
      </c>
      <c r="AD16" s="37">
        <v>0</v>
      </c>
      <c r="AE16" s="37">
        <v>456146</v>
      </c>
      <c r="AG16" s="37">
        <v>1250450</v>
      </c>
      <c r="AH16" s="37">
        <v>0</v>
      </c>
      <c r="AI16" s="37">
        <v>0</v>
      </c>
      <c r="AJ16" s="37">
        <f>AK16-AG16-AH16-AI16</f>
        <v>0</v>
      </c>
      <c r="AK16" s="37">
        <v>1250450</v>
      </c>
      <c r="AM16" s="37">
        <v>1199027</v>
      </c>
      <c r="AN16" s="37">
        <v>-630</v>
      </c>
      <c r="AO16" s="37">
        <v>0</v>
      </c>
      <c r="AP16" s="37">
        <v>0</v>
      </c>
      <c r="AQ16" s="37">
        <v>1198396</v>
      </c>
      <c r="AS16" s="37">
        <v>1844067</v>
      </c>
      <c r="AT16" s="37">
        <v>1049596</v>
      </c>
      <c r="AU16" s="37"/>
      <c r="AV16" s="37"/>
      <c r="AW16" s="37"/>
    </row>
    <row r="17" spans="1:52" ht="15.75" x14ac:dyDescent="0.25">
      <c r="A17" s="39" t="s">
        <v>180</v>
      </c>
      <c r="B17" s="26"/>
      <c r="C17" s="37">
        <v>0</v>
      </c>
      <c r="D17" s="37">
        <v>0</v>
      </c>
      <c r="E17" s="37">
        <v>0</v>
      </c>
      <c r="F17" s="37">
        <v>0</v>
      </c>
      <c r="G17" s="37">
        <f t="shared" si="0"/>
        <v>0</v>
      </c>
      <c r="H17" s="38"/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8"/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8"/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9"/>
      <c r="AA17" s="37">
        <v>0</v>
      </c>
      <c r="AB17" s="37">
        <v>0</v>
      </c>
      <c r="AC17" s="37">
        <v>0</v>
      </c>
      <c r="AD17" s="37">
        <v>0</v>
      </c>
      <c r="AE17" s="37">
        <v>0</v>
      </c>
      <c r="AG17" s="37">
        <v>-6282469</v>
      </c>
      <c r="AH17" s="37">
        <v>-26838929</v>
      </c>
      <c r="AI17" s="37">
        <v>-13355152</v>
      </c>
      <c r="AJ17" s="37">
        <f>AK17-AG17-AH17-AI17</f>
        <v>-25036061</v>
      </c>
      <c r="AK17" s="37">
        <v>-71512611</v>
      </c>
      <c r="AM17" s="37">
        <v>-21345820</v>
      </c>
      <c r="AN17" s="37">
        <v>-21011356</v>
      </c>
      <c r="AO17">
        <v>-24500801</v>
      </c>
      <c r="AP17" s="37">
        <v>-12079219</v>
      </c>
      <c r="AQ17" s="37">
        <v>-78937196</v>
      </c>
      <c r="AS17" s="37">
        <v>-29886390</v>
      </c>
      <c r="AT17" s="37">
        <v>-29505250</v>
      </c>
      <c r="AV17" s="37"/>
      <c r="AW17" s="37"/>
    </row>
    <row r="18" spans="1:52" ht="15.75" x14ac:dyDescent="0.25">
      <c r="A18" s="39" t="s">
        <v>12</v>
      </c>
      <c r="B18" s="26"/>
      <c r="C18" s="62">
        <v>1686705</v>
      </c>
      <c r="D18" s="62">
        <v>-4770650</v>
      </c>
      <c r="E18" s="62">
        <v>4911199</v>
      </c>
      <c r="F18" s="62">
        <v>15313256</v>
      </c>
      <c r="G18" s="62">
        <f t="shared" si="0"/>
        <v>17140510</v>
      </c>
      <c r="H18" s="38"/>
      <c r="I18" s="62">
        <v>-913848</v>
      </c>
      <c r="J18" s="62">
        <v>-117054</v>
      </c>
      <c r="K18" s="62">
        <v>-2411774</v>
      </c>
      <c r="L18" s="62">
        <v>2166579</v>
      </c>
      <c r="M18" s="62">
        <v>-1276097</v>
      </c>
      <c r="N18" s="38"/>
      <c r="O18" s="62">
        <v>-337224</v>
      </c>
      <c r="P18" s="62">
        <v>2412094</v>
      </c>
      <c r="Q18" s="62">
        <v>-3562432</v>
      </c>
      <c r="R18" s="62">
        <v>-903647</v>
      </c>
      <c r="S18" s="62">
        <v>-2391209</v>
      </c>
      <c r="T18" s="38"/>
      <c r="U18" s="62">
        <v>-232479</v>
      </c>
      <c r="V18" s="62">
        <v>-9368977</v>
      </c>
      <c r="W18" s="62">
        <v>-1856214</v>
      </c>
      <c r="X18" s="62">
        <v>3397353</v>
      </c>
      <c r="Y18" s="62">
        <v>-8060317</v>
      </c>
      <c r="Z18" s="39"/>
      <c r="AA18" s="62">
        <v>15288684</v>
      </c>
      <c r="AB18" s="62">
        <v>4305097</v>
      </c>
      <c r="AC18" s="62">
        <v>9633619</v>
      </c>
      <c r="AD18" s="62">
        <v>-3490142</v>
      </c>
      <c r="AE18" s="62">
        <v>25737259</v>
      </c>
      <c r="AG18" s="62">
        <v>25617087</v>
      </c>
      <c r="AH18" s="62">
        <v>5724345</v>
      </c>
      <c r="AI18" s="62">
        <v>13256926</v>
      </c>
      <c r="AJ18" s="62">
        <f>AK18-AG18-AH18-AI18</f>
        <v>-23584693</v>
      </c>
      <c r="AK18" s="62">
        <v>21013665</v>
      </c>
      <c r="AM18" s="62">
        <v>664500</v>
      </c>
      <c r="AN18" s="62">
        <v>76811892</v>
      </c>
      <c r="AO18" s="62">
        <v>-4983752</v>
      </c>
      <c r="AP18" s="62">
        <v>-4497977</v>
      </c>
      <c r="AQ18" s="62">
        <v>67994663</v>
      </c>
      <c r="AS18" s="62">
        <v>3062691</v>
      </c>
      <c r="AT18" s="62">
        <v>720502</v>
      </c>
      <c r="AU18" s="62"/>
      <c r="AV18" s="62"/>
      <c r="AW18" s="62"/>
      <c r="AX18" s="16"/>
      <c r="AY18" s="16"/>
      <c r="AZ18" s="16"/>
    </row>
    <row r="19" spans="1:52" s="16" customFormat="1" ht="15.75" x14ac:dyDescent="0.25">
      <c r="A19" s="78" t="s">
        <v>13</v>
      </c>
      <c r="B19" s="32"/>
      <c r="C19" s="90">
        <f>C12+C14</f>
        <v>313202418</v>
      </c>
      <c r="D19" s="90">
        <f>D12+D14</f>
        <v>317689015</v>
      </c>
      <c r="E19" s="90">
        <f>E12+E14</f>
        <v>325078415</v>
      </c>
      <c r="F19" s="90">
        <v>204860591</v>
      </c>
      <c r="G19" s="90">
        <f t="shared" si="0"/>
        <v>1160830439</v>
      </c>
      <c r="H19" s="63"/>
      <c r="I19" s="90">
        <v>267073088</v>
      </c>
      <c r="J19" s="90">
        <v>272023400</v>
      </c>
      <c r="K19" s="90">
        <v>279689589</v>
      </c>
      <c r="L19" s="90">
        <v>262220776</v>
      </c>
      <c r="M19" s="90">
        <v>1081006853</v>
      </c>
      <c r="N19" s="63"/>
      <c r="O19" s="90">
        <v>276527127</v>
      </c>
      <c r="P19" s="90">
        <v>288044619</v>
      </c>
      <c r="Q19" s="90">
        <v>318434499</v>
      </c>
      <c r="R19" s="90">
        <v>283774495</v>
      </c>
      <c r="S19" s="90">
        <v>1166780740</v>
      </c>
      <c r="T19" s="63"/>
      <c r="U19" s="90">
        <v>355857672</v>
      </c>
      <c r="V19" s="90">
        <v>253681921</v>
      </c>
      <c r="W19" s="90">
        <v>323017273</v>
      </c>
      <c r="X19" s="90">
        <v>712728376</v>
      </c>
      <c r="Y19" s="90">
        <v>1645285242</v>
      </c>
      <c r="Z19" s="42"/>
      <c r="AA19" s="90">
        <v>388411639</v>
      </c>
      <c r="AB19" s="90">
        <v>452153707.99999976</v>
      </c>
      <c r="AC19" s="90">
        <v>401721875</v>
      </c>
      <c r="AD19" s="90">
        <v>394335611</v>
      </c>
      <c r="AE19" s="90">
        <v>1636622831</v>
      </c>
      <c r="AG19" s="90">
        <v>557021938</v>
      </c>
      <c r="AH19" s="90">
        <v>456853859</v>
      </c>
      <c r="AI19" s="90">
        <v>496200429</v>
      </c>
      <c r="AJ19" s="90">
        <f>AK19-AG19-AH19-AI19</f>
        <v>309749365</v>
      </c>
      <c r="AK19" s="90">
        <v>1819825591</v>
      </c>
      <c r="AM19" s="90">
        <v>451739740</v>
      </c>
      <c r="AN19" s="90">
        <v>493373911</v>
      </c>
      <c r="AO19" s="90">
        <v>480152160</v>
      </c>
      <c r="AP19" s="90">
        <v>537038810</v>
      </c>
      <c r="AQ19" s="90">
        <v>1962304620</v>
      </c>
      <c r="AS19" s="90">
        <v>569181884</v>
      </c>
      <c r="AT19" s="90">
        <v>549866004</v>
      </c>
      <c r="AU19" s="90"/>
      <c r="AV19" s="90"/>
      <c r="AW19" s="90"/>
    </row>
    <row r="20" spans="1:52" ht="15.75" x14ac:dyDescent="0.25">
      <c r="A20" s="39"/>
      <c r="B20" s="31"/>
      <c r="C20" s="60"/>
      <c r="D20" s="60"/>
      <c r="E20" s="60"/>
      <c r="F20" s="60"/>
      <c r="G20" s="60"/>
      <c r="H20" s="61"/>
      <c r="I20" s="60"/>
      <c r="J20" s="60"/>
      <c r="K20" s="60"/>
      <c r="L20" s="60"/>
      <c r="M20" s="60"/>
      <c r="N20" s="61"/>
      <c r="O20" s="60"/>
      <c r="P20" s="60"/>
      <c r="Q20" s="60"/>
      <c r="R20" s="60"/>
      <c r="S20" s="60"/>
      <c r="T20" s="61"/>
      <c r="U20" s="60"/>
      <c r="V20" s="60"/>
      <c r="W20" s="60"/>
      <c r="X20" s="60"/>
      <c r="Y20" s="60"/>
      <c r="Z20" s="39"/>
      <c r="AA20" s="60"/>
      <c r="AB20" s="60"/>
      <c r="AC20" s="60"/>
      <c r="AD20" s="60"/>
      <c r="AE20" s="60"/>
      <c r="AG20" s="60"/>
      <c r="AH20" s="60"/>
      <c r="AI20" s="60"/>
      <c r="AJ20" s="60"/>
      <c r="AK20" s="60"/>
      <c r="AM20" s="60"/>
      <c r="AN20" s="60"/>
      <c r="AO20" s="60"/>
      <c r="AP20" s="60"/>
      <c r="AQ20" s="60"/>
      <c r="AS20" s="60"/>
      <c r="AT20" s="60"/>
      <c r="AU20" s="60"/>
      <c r="AV20" s="60"/>
      <c r="AW20" s="60"/>
    </row>
    <row r="21" spans="1:52" ht="15.75" x14ac:dyDescent="0.25">
      <c r="A21" s="39" t="s">
        <v>14</v>
      </c>
      <c r="B21" s="26"/>
      <c r="C21" s="37">
        <v>26287794</v>
      </c>
      <c r="D21" s="37">
        <v>25078598</v>
      </c>
      <c r="E21" s="37">
        <v>17556242</v>
      </c>
      <c r="F21" s="37">
        <v>122832018</v>
      </c>
      <c r="G21" s="37">
        <f>SUM(C21:F21)</f>
        <v>191754652</v>
      </c>
      <c r="H21" s="38"/>
      <c r="I21" s="37">
        <v>80658170</v>
      </c>
      <c r="J21" s="37">
        <v>95927309</v>
      </c>
      <c r="K21" s="37">
        <v>81728776</v>
      </c>
      <c r="L21" s="37">
        <v>64213111</v>
      </c>
      <c r="M21" s="37">
        <v>322527366</v>
      </c>
      <c r="N21" s="38"/>
      <c r="O21" s="37">
        <v>81432147</v>
      </c>
      <c r="P21" s="37">
        <v>90346974</v>
      </c>
      <c r="Q21" s="37">
        <v>97268886</v>
      </c>
      <c r="R21" s="37">
        <v>156861519</v>
      </c>
      <c r="S21" s="37">
        <v>425909526</v>
      </c>
      <c r="T21" s="38"/>
      <c r="U21" s="37">
        <v>80091700</v>
      </c>
      <c r="V21" s="37">
        <v>72033043</v>
      </c>
      <c r="W21" s="37">
        <v>70377799</v>
      </c>
      <c r="X21" s="37">
        <v>66732108</v>
      </c>
      <c r="Y21" s="37">
        <v>289234650</v>
      </c>
      <c r="Z21" s="39"/>
      <c r="AA21" s="37">
        <v>90954644</v>
      </c>
      <c r="AB21" s="37">
        <v>71375971</v>
      </c>
      <c r="AC21" s="37">
        <v>72110788</v>
      </c>
      <c r="AD21" s="37">
        <v>61702050</v>
      </c>
      <c r="AE21" s="37">
        <v>296143454</v>
      </c>
      <c r="AG21" s="37">
        <v>81925268</v>
      </c>
      <c r="AH21" s="37">
        <v>80583438</v>
      </c>
      <c r="AI21" s="37">
        <v>84330286</v>
      </c>
      <c r="AJ21" s="37">
        <f>AK21-AG21-AH21-AI21</f>
        <v>81241768</v>
      </c>
      <c r="AK21" s="37">
        <v>328080760</v>
      </c>
      <c r="AM21" s="37">
        <v>160050366</v>
      </c>
      <c r="AN21" s="37">
        <v>124396180</v>
      </c>
      <c r="AO21" s="37">
        <v>119021772</v>
      </c>
      <c r="AP21" s="37">
        <v>113875865</v>
      </c>
      <c r="AQ21" s="37">
        <v>517344183</v>
      </c>
      <c r="AS21" s="37">
        <v>134355790</v>
      </c>
      <c r="AT21" s="37">
        <v>109669043</v>
      </c>
      <c r="AU21" s="37"/>
      <c r="AV21" s="37"/>
      <c r="AW21" s="37"/>
    </row>
    <row r="22" spans="1:52" ht="15.75" x14ac:dyDescent="0.25">
      <c r="A22" s="39" t="s">
        <v>15</v>
      </c>
      <c r="B22" s="26"/>
      <c r="C22" s="37">
        <v>-109361441</v>
      </c>
      <c r="D22" s="37">
        <v>-110469091</v>
      </c>
      <c r="E22" s="37">
        <v>-100151977</v>
      </c>
      <c r="F22" s="37">
        <v>-99587600</v>
      </c>
      <c r="G22" s="37">
        <f>SUM(C22:F22)</f>
        <v>-419570109</v>
      </c>
      <c r="H22" s="38"/>
      <c r="I22" s="37">
        <v>-110127154</v>
      </c>
      <c r="J22" s="37">
        <v>-99108888</v>
      </c>
      <c r="K22" s="37">
        <v>-110269305</v>
      </c>
      <c r="L22" s="37">
        <v>-118799868</v>
      </c>
      <c r="M22" s="37">
        <v>-438305215</v>
      </c>
      <c r="N22" s="38"/>
      <c r="O22" s="37">
        <v>-106004191</v>
      </c>
      <c r="P22" s="37">
        <v>-121220904</v>
      </c>
      <c r="Q22" s="37">
        <v>-133483808</v>
      </c>
      <c r="R22" s="37">
        <v>-194769675</v>
      </c>
      <c r="S22" s="37">
        <v>-555478578</v>
      </c>
      <c r="T22" s="38"/>
      <c r="U22" s="37">
        <v>-91170064</v>
      </c>
      <c r="V22" s="37">
        <v>-107930535</v>
      </c>
      <c r="W22" s="37">
        <v>-99712128</v>
      </c>
      <c r="X22" s="37">
        <v>-86084361</v>
      </c>
      <c r="Y22" s="37">
        <v>-384897088</v>
      </c>
      <c r="Z22" s="39"/>
      <c r="AA22" s="37">
        <v>-91948600</v>
      </c>
      <c r="AB22" s="37">
        <v>-86309800</v>
      </c>
      <c r="AC22" s="37">
        <v>-99378834</v>
      </c>
      <c r="AD22" s="37">
        <v>109750796</v>
      </c>
      <c r="AE22" s="37">
        <v>-387388031</v>
      </c>
      <c r="AG22" s="37">
        <v>-122937199</v>
      </c>
      <c r="AH22" s="37">
        <v>-133376024</v>
      </c>
      <c r="AI22" s="37">
        <v>-153066508</v>
      </c>
      <c r="AJ22" s="37">
        <f>AK22-AG22-AH22-AI22</f>
        <v>-195546865</v>
      </c>
      <c r="AK22" s="37">
        <v>-604926596</v>
      </c>
      <c r="AM22" s="37">
        <v>-251363433</v>
      </c>
      <c r="AN22" s="37">
        <v>-243178473</v>
      </c>
      <c r="AO22" s="37">
        <v>-231258636</v>
      </c>
      <c r="AP22" s="37">
        <v>250205661</v>
      </c>
      <c r="AQ22" s="37">
        <v>-976006202</v>
      </c>
      <c r="AS22" s="37">
        <v>-219244411</v>
      </c>
      <c r="AT22" s="37">
        <v>-207088501</v>
      </c>
      <c r="AU22" s="37"/>
      <c r="AV22" s="37"/>
      <c r="AW22" s="37"/>
    </row>
    <row r="23" spans="1:52" ht="15.75" x14ac:dyDescent="0.25">
      <c r="A23" s="39" t="s">
        <v>16</v>
      </c>
      <c r="B23" s="26"/>
      <c r="C23" s="62">
        <v>0</v>
      </c>
      <c r="D23" s="62">
        <v>0</v>
      </c>
      <c r="E23" s="62">
        <v>0</v>
      </c>
      <c r="F23" s="62">
        <v>0</v>
      </c>
      <c r="G23" s="62">
        <v>0</v>
      </c>
      <c r="H23" s="38"/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38"/>
      <c r="O23" s="62">
        <v>0</v>
      </c>
      <c r="P23" s="62">
        <v>0</v>
      </c>
      <c r="Q23" s="62">
        <v>0</v>
      </c>
      <c r="R23" s="62">
        <v>0</v>
      </c>
      <c r="S23" s="62">
        <v>0</v>
      </c>
      <c r="T23" s="38"/>
      <c r="U23" s="62">
        <v>-2067308</v>
      </c>
      <c r="V23" s="62">
        <v>-180137</v>
      </c>
      <c r="W23" s="62">
        <v>4603391</v>
      </c>
      <c r="X23" s="62">
        <v>-5795499</v>
      </c>
      <c r="Y23" s="62">
        <v>-3439553</v>
      </c>
      <c r="Z23" s="39"/>
      <c r="AA23" s="62">
        <v>-748547</v>
      </c>
      <c r="AB23" s="62">
        <v>592108</v>
      </c>
      <c r="AC23" s="62">
        <v>-416813</v>
      </c>
      <c r="AD23" s="62">
        <v>-3780003</v>
      </c>
      <c r="AE23" s="62">
        <v>3206751</v>
      </c>
      <c r="AG23" s="62">
        <v>-2104095</v>
      </c>
      <c r="AH23" s="62">
        <v>4057008</v>
      </c>
      <c r="AI23" s="62">
        <v>-228204</v>
      </c>
      <c r="AJ23" s="62">
        <f>AK23-AG23-AH23-AI23</f>
        <v>5270788</v>
      </c>
      <c r="AK23" s="62">
        <v>6995497</v>
      </c>
      <c r="AM23" s="62">
        <v>-2706117</v>
      </c>
      <c r="AN23" s="62">
        <v>-2582151</v>
      </c>
      <c r="AO23" s="62">
        <v>-8269970</v>
      </c>
      <c r="AP23" s="62">
        <v>2468772</v>
      </c>
      <c r="AQ23" s="62">
        <v>-16027011</v>
      </c>
      <c r="AS23" s="62">
        <v>-920227</v>
      </c>
      <c r="AT23" s="62">
        <v>2534641</v>
      </c>
      <c r="AU23" s="62"/>
      <c r="AV23" s="62"/>
      <c r="AW23" s="62"/>
    </row>
    <row r="24" spans="1:52" s="16" customFormat="1" ht="15.75" x14ac:dyDescent="0.25">
      <c r="A24" s="78" t="s">
        <v>17</v>
      </c>
      <c r="B24" s="30"/>
      <c r="C24" s="89">
        <f>C16+C18+C19+C21+C22</f>
        <v>233020112</v>
      </c>
      <c r="D24" s="89">
        <f>D16+D18+D19+D21+D22</f>
        <v>227527869</v>
      </c>
      <c r="E24" s="89">
        <f>E18+E19+E21+E22</f>
        <v>247393879</v>
      </c>
      <c r="F24" s="89">
        <v>223193810</v>
      </c>
      <c r="G24" s="89">
        <f>SUM(C24:F24)</f>
        <v>931135670</v>
      </c>
      <c r="H24" s="59"/>
      <c r="I24" s="89">
        <v>237604104</v>
      </c>
      <c r="J24" s="89">
        <v>268841821</v>
      </c>
      <c r="K24" s="89">
        <v>251149060</v>
      </c>
      <c r="L24" s="89">
        <v>207634019</v>
      </c>
      <c r="M24" s="89">
        <v>965229004</v>
      </c>
      <c r="N24" s="59"/>
      <c r="O24" s="89">
        <v>251955083</v>
      </c>
      <c r="P24" s="89">
        <v>257170689</v>
      </c>
      <c r="Q24" s="89">
        <v>282219577</v>
      </c>
      <c r="R24" s="89">
        <v>245866339</v>
      </c>
      <c r="S24" s="89">
        <v>1037211688</v>
      </c>
      <c r="T24" s="59"/>
      <c r="U24" s="89">
        <v>342712000</v>
      </c>
      <c r="V24" s="89">
        <v>217604292</v>
      </c>
      <c r="W24" s="89">
        <v>298286335</v>
      </c>
      <c r="X24" s="89">
        <v>687580624</v>
      </c>
      <c r="Y24" s="89">
        <v>1546183251</v>
      </c>
      <c r="Z24" s="42"/>
      <c r="AA24" s="89">
        <v>386669136</v>
      </c>
      <c r="AB24" s="89">
        <v>437811986.99999976</v>
      </c>
      <c r="AC24" s="89">
        <v>374037016</v>
      </c>
      <c r="AD24" s="89">
        <v>350066868</v>
      </c>
      <c r="AE24" s="89">
        <v>1548585005</v>
      </c>
      <c r="AG24" s="89">
        <v>513905912</v>
      </c>
      <c r="AH24" s="89">
        <v>408118281</v>
      </c>
      <c r="AI24" s="89">
        <v>427236003</v>
      </c>
      <c r="AJ24" s="89">
        <f>AK24-AG24-AH24-AI24</f>
        <v>200715056</v>
      </c>
      <c r="AK24" s="89">
        <v>1549975252</v>
      </c>
      <c r="AM24" s="89">
        <v>357720556</v>
      </c>
      <c r="AN24" s="89">
        <v>372009467</v>
      </c>
      <c r="AO24" s="89">
        <v>-120506834</v>
      </c>
      <c r="AP24" s="89">
        <v>398240242</v>
      </c>
      <c r="AQ24" s="89">
        <v>1487615590</v>
      </c>
      <c r="AS24" s="89">
        <v>483373036</v>
      </c>
      <c r="AT24" s="89">
        <v>454981187</v>
      </c>
      <c r="AU24" s="89"/>
      <c r="AV24" s="89"/>
      <c r="AW24" s="89"/>
    </row>
    <row r="25" spans="1:52" ht="15.75" x14ac:dyDescent="0.25">
      <c r="A25" s="39"/>
      <c r="B25" s="31"/>
      <c r="C25" s="60"/>
      <c r="D25" s="60"/>
      <c r="E25" s="60"/>
      <c r="F25" s="60"/>
      <c r="G25" s="60"/>
      <c r="H25" s="61"/>
      <c r="I25" s="60"/>
      <c r="J25" s="60"/>
      <c r="K25" s="60"/>
      <c r="L25" s="60"/>
      <c r="M25" s="58"/>
      <c r="N25" s="58"/>
      <c r="O25" s="60"/>
      <c r="P25" s="60"/>
      <c r="Q25" s="60"/>
      <c r="R25" s="60"/>
      <c r="S25" s="60"/>
      <c r="T25" s="61"/>
      <c r="U25" s="60"/>
      <c r="V25" s="60"/>
      <c r="W25" s="60"/>
      <c r="X25" s="60"/>
      <c r="Y25" s="60"/>
      <c r="Z25" s="39"/>
      <c r="AA25" s="60"/>
      <c r="AB25" s="60"/>
      <c r="AC25" s="60"/>
      <c r="AD25" s="60"/>
      <c r="AE25" s="60"/>
      <c r="AG25" s="60"/>
      <c r="AH25" s="60"/>
      <c r="AI25" s="60"/>
      <c r="AJ25" s="60"/>
      <c r="AK25" s="60"/>
      <c r="AM25" s="60"/>
      <c r="AN25" s="60"/>
      <c r="AO25" s="60"/>
      <c r="AP25" s="60"/>
      <c r="AQ25" s="60"/>
      <c r="AS25" s="60"/>
      <c r="AT25" s="60"/>
      <c r="AU25" s="60"/>
      <c r="AV25" s="60"/>
      <c r="AW25" s="60"/>
    </row>
    <row r="26" spans="1:52" ht="15.75" x14ac:dyDescent="0.25">
      <c r="A26" s="39" t="s">
        <v>18</v>
      </c>
      <c r="B26" s="29"/>
      <c r="C26" s="57">
        <v>-54958984</v>
      </c>
      <c r="D26" s="57">
        <v>-61643086</v>
      </c>
      <c r="E26" s="57">
        <v>-69070046</v>
      </c>
      <c r="F26" s="57">
        <v>-57307390</v>
      </c>
      <c r="G26" s="57">
        <f>SUM(C26:F26)</f>
        <v>-242979506</v>
      </c>
      <c r="H26" s="58"/>
      <c r="I26" s="57">
        <v>-53217935</v>
      </c>
      <c r="J26" s="57">
        <v>-60972526</v>
      </c>
      <c r="K26" s="57">
        <v>-65184085</v>
      </c>
      <c r="L26" s="57">
        <v>-10336887</v>
      </c>
      <c r="M26" s="57">
        <v>-189711433</v>
      </c>
      <c r="N26" s="58"/>
      <c r="O26" s="57">
        <v>-73209317</v>
      </c>
      <c r="P26" s="57">
        <v>-18668061</v>
      </c>
      <c r="Q26" s="57">
        <v>-37216522</v>
      </c>
      <c r="R26" s="57">
        <v>-52592626</v>
      </c>
      <c r="S26" s="57">
        <v>-181686526</v>
      </c>
      <c r="T26" s="58"/>
      <c r="U26" s="57">
        <v>-61665516</v>
      </c>
      <c r="V26" s="57">
        <v>-50676214</v>
      </c>
      <c r="W26" s="57">
        <v>-69955469</v>
      </c>
      <c r="X26" s="57">
        <v>-177506804</v>
      </c>
      <c r="Y26" s="57">
        <v>-359804003</v>
      </c>
      <c r="Z26" s="39"/>
      <c r="AA26" s="57">
        <v>-101991238</v>
      </c>
      <c r="AB26" s="57">
        <v>-98542337</v>
      </c>
      <c r="AC26" s="57">
        <v>-131706480</v>
      </c>
      <c r="AD26" s="57">
        <v>-82057715</v>
      </c>
      <c r="AE26" s="57">
        <v>-414297769</v>
      </c>
      <c r="AG26" s="57">
        <v>-130391932</v>
      </c>
      <c r="AH26" s="57">
        <v>-99642178</v>
      </c>
      <c r="AI26" s="57">
        <v>-114620251</v>
      </c>
      <c r="AJ26" s="57">
        <f>AK26-AG26-AH26-AI26</f>
        <v>-151242007</v>
      </c>
      <c r="AK26" s="57">
        <v>-495896368</v>
      </c>
      <c r="AM26" s="57">
        <v>-91633096</v>
      </c>
      <c r="AN26" s="57">
        <v>-76666612</v>
      </c>
      <c r="AO26" s="57">
        <v>-88973959</v>
      </c>
      <c r="AP26" s="57">
        <v>-114936455</v>
      </c>
      <c r="AQ26" s="57">
        <v>-372210122</v>
      </c>
      <c r="AS26" s="57">
        <v>-131083606</v>
      </c>
      <c r="AT26" s="57">
        <v>-121999850</v>
      </c>
      <c r="AU26" s="57"/>
      <c r="AV26" s="57"/>
      <c r="AW26" s="57"/>
    </row>
    <row r="27" spans="1:52" s="16" customFormat="1" ht="16.5" thickBot="1" x14ac:dyDescent="0.3">
      <c r="A27" s="78" t="s">
        <v>19</v>
      </c>
      <c r="B27" s="32"/>
      <c r="C27" s="91">
        <v>178061128</v>
      </c>
      <c r="D27" s="91">
        <v>165884783</v>
      </c>
      <c r="E27" s="91">
        <v>178323833</v>
      </c>
      <c r="F27" s="91">
        <v>165886420</v>
      </c>
      <c r="G27" s="91">
        <f>SUM(C27:F27)</f>
        <v>688156164</v>
      </c>
      <c r="H27" s="63"/>
      <c r="I27" s="91">
        <v>184386169</v>
      </c>
      <c r="J27" s="91">
        <v>207869295</v>
      </c>
      <c r="K27" s="91">
        <v>185964975</v>
      </c>
      <c r="L27" s="91">
        <v>197297132</v>
      </c>
      <c r="M27" s="91">
        <v>775517571</v>
      </c>
      <c r="N27" s="63"/>
      <c r="O27" s="91">
        <v>178745766</v>
      </c>
      <c r="P27" s="91">
        <v>238502628</v>
      </c>
      <c r="Q27" s="91">
        <v>245003055</v>
      </c>
      <c r="R27" s="91">
        <v>193273713</v>
      </c>
      <c r="S27" s="91">
        <v>855525162</v>
      </c>
      <c r="T27" s="63"/>
      <c r="U27" s="91">
        <v>281046484</v>
      </c>
      <c r="V27" s="91">
        <v>166928078</v>
      </c>
      <c r="W27" s="91">
        <v>228330866</v>
      </c>
      <c r="X27" s="91">
        <v>510073820</v>
      </c>
      <c r="Y27" s="91">
        <v>1186379248</v>
      </c>
      <c r="Z27" s="42"/>
      <c r="AA27" s="91">
        <v>284677898</v>
      </c>
      <c r="AB27" s="91">
        <v>339269649.99999976</v>
      </c>
      <c r="AC27" s="91">
        <v>242330536</v>
      </c>
      <c r="AD27" s="91">
        <v>268009153</v>
      </c>
      <c r="AE27" s="91">
        <v>1134287236</v>
      </c>
      <c r="AG27" s="91">
        <v>383513980</v>
      </c>
      <c r="AH27" s="91">
        <v>308476103</v>
      </c>
      <c r="AI27" s="91">
        <v>312615752</v>
      </c>
      <c r="AJ27" s="91">
        <f>AK27-AG27-AH27-AI27</f>
        <v>49473049</v>
      </c>
      <c r="AK27" s="91">
        <v>1054078884</v>
      </c>
      <c r="AM27" s="91">
        <v>266087460</v>
      </c>
      <c r="AN27" s="91">
        <v>295342855</v>
      </c>
      <c r="AO27" s="91">
        <v>270671367</v>
      </c>
      <c r="AP27" s="91">
        <v>283303787</v>
      </c>
      <c r="AQ27" s="91">
        <v>1115405468</v>
      </c>
      <c r="AS27" s="91">
        <v>352289430</v>
      </c>
      <c r="AT27" s="91">
        <v>332981337</v>
      </c>
      <c r="AU27" s="91"/>
      <c r="AV27" s="91"/>
      <c r="AW27" s="91"/>
    </row>
    <row r="28" spans="1:52" ht="16.5" thickTop="1" x14ac:dyDescent="0.25">
      <c r="A28" s="39"/>
      <c r="B28" s="31"/>
      <c r="C28" s="60"/>
      <c r="D28" s="60"/>
      <c r="E28" s="60"/>
      <c r="F28" s="60"/>
      <c r="G28" s="60"/>
      <c r="H28" s="61"/>
      <c r="I28" s="60"/>
      <c r="J28" s="60"/>
      <c r="K28" s="60"/>
      <c r="L28" s="60"/>
      <c r="M28" s="60"/>
      <c r="N28" s="61"/>
      <c r="O28" s="60"/>
      <c r="P28" s="60"/>
      <c r="Q28" s="60"/>
      <c r="R28" s="60"/>
      <c r="S28" s="60"/>
      <c r="T28" s="61"/>
      <c r="U28" s="60"/>
      <c r="V28" s="60"/>
      <c r="W28" s="60"/>
      <c r="X28" s="60"/>
      <c r="Y28" s="60"/>
      <c r="Z28" s="39"/>
      <c r="AA28" s="60"/>
      <c r="AB28" s="60"/>
      <c r="AC28" s="60"/>
      <c r="AD28" s="60"/>
      <c r="AE28" s="60"/>
      <c r="AG28" s="60"/>
      <c r="AH28" s="60"/>
      <c r="AI28" s="60"/>
      <c r="AJ28" s="60"/>
      <c r="AK28" s="60"/>
      <c r="AM28" s="60"/>
      <c r="AN28" s="60"/>
      <c r="AO28" s="60"/>
      <c r="AP28" s="60"/>
      <c r="AQ28" s="60"/>
      <c r="AS28" s="60"/>
      <c r="AT28" s="60"/>
      <c r="AU28" s="60"/>
      <c r="AV28" s="60"/>
      <c r="AW28" s="60"/>
    </row>
    <row r="29" spans="1:52" ht="15.75" x14ac:dyDescent="0.25">
      <c r="A29" s="42" t="s">
        <v>20</v>
      </c>
      <c r="B29" s="31"/>
      <c r="C29" s="60"/>
      <c r="D29" s="60"/>
      <c r="E29" s="60"/>
      <c r="F29" s="60"/>
      <c r="G29" s="60"/>
      <c r="H29" s="61"/>
      <c r="I29" s="60"/>
      <c r="J29" s="60"/>
      <c r="K29" s="60"/>
      <c r="L29" s="60"/>
      <c r="M29" s="60"/>
      <c r="N29" s="61"/>
      <c r="O29" s="60"/>
      <c r="P29" s="60"/>
      <c r="Q29" s="60"/>
      <c r="R29" s="60"/>
      <c r="S29" s="60"/>
      <c r="T29" s="61"/>
      <c r="U29" s="60"/>
      <c r="V29" s="60"/>
      <c r="W29" s="60"/>
      <c r="X29" s="60"/>
      <c r="Y29" s="60"/>
      <c r="Z29" s="39"/>
      <c r="AA29" s="60"/>
      <c r="AB29" s="60"/>
      <c r="AC29" s="60"/>
      <c r="AD29" s="60"/>
      <c r="AE29" s="60"/>
      <c r="AG29" s="60"/>
      <c r="AH29" s="60"/>
      <c r="AI29" s="60"/>
      <c r="AJ29" s="60"/>
      <c r="AK29" s="60"/>
      <c r="AM29" s="60"/>
      <c r="AN29" s="60"/>
      <c r="AO29" s="60"/>
      <c r="AP29" s="60"/>
      <c r="AQ29" s="60"/>
      <c r="AS29" s="60"/>
      <c r="AT29" s="60"/>
      <c r="AU29" s="60"/>
      <c r="AV29" s="60"/>
      <c r="AW29" s="60"/>
    </row>
    <row r="30" spans="1:52" ht="15.75" x14ac:dyDescent="0.25">
      <c r="A30" s="39" t="s">
        <v>21</v>
      </c>
      <c r="B30" s="26"/>
      <c r="C30" s="37">
        <v>161640240</v>
      </c>
      <c r="D30" s="37">
        <v>154828063</v>
      </c>
      <c r="E30" s="37">
        <v>170864339</v>
      </c>
      <c r="F30" s="37">
        <v>157914300</v>
      </c>
      <c r="G30" s="37">
        <f>SUM(C30:F30)</f>
        <v>645246942</v>
      </c>
      <c r="H30" s="38"/>
      <c r="I30" s="37">
        <v>169807902</v>
      </c>
      <c r="J30" s="37">
        <v>195899427</v>
      </c>
      <c r="K30" s="37">
        <v>172603235</v>
      </c>
      <c r="L30" s="37">
        <v>187152462</v>
      </c>
      <c r="M30" s="37">
        <v>725463026</v>
      </c>
      <c r="N30" s="38"/>
      <c r="O30" s="37">
        <v>173412252</v>
      </c>
      <c r="P30" s="37">
        <v>226643782</v>
      </c>
      <c r="Q30" s="37">
        <v>227493900</v>
      </c>
      <c r="R30" s="37">
        <v>183797516</v>
      </c>
      <c r="S30" s="37">
        <v>811347450</v>
      </c>
      <c r="T30" s="38"/>
      <c r="U30" s="37">
        <v>264277178</v>
      </c>
      <c r="V30" s="37">
        <v>157240043</v>
      </c>
      <c r="W30" s="37">
        <v>214943080</v>
      </c>
      <c r="X30" s="37">
        <v>500984251</v>
      </c>
      <c r="Y30" s="37">
        <v>1137444552</v>
      </c>
      <c r="Z30" s="39"/>
      <c r="AA30" s="37">
        <v>270962838</v>
      </c>
      <c r="AB30" s="37">
        <v>326637788</v>
      </c>
      <c r="AC30" s="37">
        <v>236485801</v>
      </c>
      <c r="AD30" s="37">
        <v>265046174</v>
      </c>
      <c r="AE30" s="37">
        <v>1099132603</v>
      </c>
      <c r="AG30" s="37">
        <v>365232695</v>
      </c>
      <c r="AH30" s="37">
        <v>293915678</v>
      </c>
      <c r="AI30" s="37">
        <v>294866900</v>
      </c>
      <c r="AJ30" s="37">
        <f>AK30-AG30-AH30-AI30</f>
        <v>44274629</v>
      </c>
      <c r="AK30" s="37">
        <v>998289902</v>
      </c>
      <c r="AM30" s="37">
        <v>245822313</v>
      </c>
      <c r="AN30" s="37">
        <v>256941679</v>
      </c>
      <c r="AO30" s="37">
        <v>250579125</v>
      </c>
      <c r="AP30" s="37">
        <v>255915865</v>
      </c>
      <c r="AQ30" s="37">
        <v>1009258982</v>
      </c>
      <c r="AS30" s="37">
        <v>312294567</v>
      </c>
      <c r="AT30" s="37">
        <v>302015561</v>
      </c>
      <c r="AU30" s="37"/>
      <c r="AV30" s="37"/>
      <c r="AW30" s="37"/>
    </row>
    <row r="31" spans="1:52" ht="15.75" x14ac:dyDescent="0.25">
      <c r="A31" s="39" t="s">
        <v>22</v>
      </c>
      <c r="B31" s="26"/>
      <c r="C31" s="62">
        <v>16420888</v>
      </c>
      <c r="D31" s="62">
        <v>11056720</v>
      </c>
      <c r="E31" s="62">
        <v>7459494</v>
      </c>
      <c r="F31" s="62">
        <v>7972120</v>
      </c>
      <c r="G31" s="62">
        <f>SUM(C31:F31)</f>
        <v>42909222</v>
      </c>
      <c r="H31" s="38"/>
      <c r="I31" s="62">
        <v>14578267</v>
      </c>
      <c r="J31" s="62">
        <v>11969868</v>
      </c>
      <c r="K31" s="62">
        <v>13361740</v>
      </c>
      <c r="L31" s="62">
        <v>10144670</v>
      </c>
      <c r="M31" s="62">
        <v>50054545</v>
      </c>
      <c r="N31" s="38"/>
      <c r="O31" s="62">
        <v>5333514</v>
      </c>
      <c r="P31" s="62">
        <v>11858846</v>
      </c>
      <c r="Q31" s="62">
        <v>17509155</v>
      </c>
      <c r="R31" s="62">
        <v>9476197</v>
      </c>
      <c r="S31" s="62">
        <v>44177712</v>
      </c>
      <c r="T31" s="38"/>
      <c r="U31" s="62">
        <v>16769306</v>
      </c>
      <c r="V31" s="62">
        <v>9688035</v>
      </c>
      <c r="W31" s="62">
        <v>13387786</v>
      </c>
      <c r="X31" s="62">
        <v>9089569</v>
      </c>
      <c r="Y31" s="62">
        <v>48934696</v>
      </c>
      <c r="Z31" s="39"/>
      <c r="AA31" s="62">
        <v>13715060</v>
      </c>
      <c r="AB31" s="62">
        <v>12631862</v>
      </c>
      <c r="AC31" s="62">
        <v>5844735</v>
      </c>
      <c r="AD31" s="62">
        <v>2962979</v>
      </c>
      <c r="AE31" s="62">
        <v>35154633</v>
      </c>
      <c r="AG31" s="62">
        <v>18281285</v>
      </c>
      <c r="AH31" s="62">
        <v>14560425</v>
      </c>
      <c r="AI31" s="62">
        <v>17748852</v>
      </c>
      <c r="AJ31" s="62">
        <f>AK31-AG31-AH31-AI31</f>
        <v>5198420</v>
      </c>
      <c r="AK31" s="62">
        <v>55788982</v>
      </c>
      <c r="AM31" s="62">
        <v>20265147</v>
      </c>
      <c r="AN31" s="62">
        <v>38401176</v>
      </c>
      <c r="AO31" s="62">
        <v>20092242</v>
      </c>
      <c r="AP31" s="62">
        <v>27387922</v>
      </c>
      <c r="AQ31" s="62">
        <v>106146486</v>
      </c>
      <c r="AS31" s="62">
        <v>39994863</v>
      </c>
      <c r="AT31" s="62">
        <v>30965776</v>
      </c>
      <c r="AU31" s="62"/>
      <c r="AV31" s="62"/>
      <c r="AW31" s="62"/>
    </row>
    <row r="32" spans="1:52" ht="16.5" thickBot="1" x14ac:dyDescent="0.3">
      <c r="A32" s="39"/>
      <c r="B32" s="33"/>
      <c r="C32" s="64">
        <v>178061128</v>
      </c>
      <c r="D32" s="64">
        <v>165884783</v>
      </c>
      <c r="E32" s="64">
        <v>178323833</v>
      </c>
      <c r="F32" s="64">
        <v>165886420</v>
      </c>
      <c r="G32" s="64">
        <f>SUM(C32:F32)</f>
        <v>688156164</v>
      </c>
      <c r="H32" s="65"/>
      <c r="I32" s="64">
        <v>184386169</v>
      </c>
      <c r="J32" s="64">
        <v>207869295</v>
      </c>
      <c r="K32" s="64">
        <v>185964975</v>
      </c>
      <c r="L32" s="64">
        <v>197297132</v>
      </c>
      <c r="M32" s="64">
        <v>775517571</v>
      </c>
      <c r="N32" s="65"/>
      <c r="O32" s="64">
        <v>178745766</v>
      </c>
      <c r="P32" s="64">
        <v>238502628</v>
      </c>
      <c r="Q32" s="64">
        <v>245003055</v>
      </c>
      <c r="R32" s="64">
        <v>193273713</v>
      </c>
      <c r="S32" s="64">
        <v>855525162</v>
      </c>
      <c r="T32" s="65"/>
      <c r="U32" s="64">
        <v>281046484</v>
      </c>
      <c r="V32" s="64">
        <v>166928078</v>
      </c>
      <c r="W32" s="64">
        <v>228330866</v>
      </c>
      <c r="X32" s="64">
        <v>510073820</v>
      </c>
      <c r="Y32" s="64">
        <v>1186379248</v>
      </c>
      <c r="Z32" s="39"/>
      <c r="AA32" s="64">
        <v>284677898</v>
      </c>
      <c r="AB32" s="64">
        <v>339269650</v>
      </c>
      <c r="AC32" s="64">
        <v>242330536</v>
      </c>
      <c r="AD32" s="64">
        <v>268009153</v>
      </c>
      <c r="AE32" s="64">
        <v>1134287236</v>
      </c>
      <c r="AG32" s="64">
        <v>383513980</v>
      </c>
      <c r="AH32" s="64">
        <v>308476103</v>
      </c>
      <c r="AI32" s="64">
        <v>312615752</v>
      </c>
      <c r="AJ32" s="64">
        <f>AK32-AG32-AH32-AI32</f>
        <v>49473049</v>
      </c>
      <c r="AK32" s="64">
        <v>1054078884</v>
      </c>
      <c r="AM32" s="64">
        <v>266087460</v>
      </c>
      <c r="AN32" s="64">
        <v>295342855</v>
      </c>
      <c r="AO32" s="64">
        <v>270671367</v>
      </c>
      <c r="AP32" s="64">
        <v>283303787</v>
      </c>
      <c r="AQ32" s="64">
        <v>1115405468</v>
      </c>
      <c r="AS32" s="64">
        <v>352289430</v>
      </c>
      <c r="AT32" s="64">
        <v>332981337</v>
      </c>
      <c r="AU32" s="64"/>
      <c r="AV32" s="64"/>
      <c r="AW32" s="64"/>
    </row>
    <row r="33" spans="1:49" ht="16.5" thickTop="1" x14ac:dyDescent="0.25">
      <c r="A33" s="39"/>
      <c r="B33" s="33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39"/>
      <c r="AA33" s="65"/>
      <c r="AB33" s="65"/>
      <c r="AC33" s="65"/>
      <c r="AD33" s="65"/>
      <c r="AE33" s="65"/>
      <c r="AG33" s="65"/>
      <c r="AH33" s="65"/>
      <c r="AM33" s="65"/>
      <c r="AN33" s="65"/>
      <c r="AS33" s="65"/>
      <c r="AT33" s="65"/>
    </row>
    <row r="34" spans="1:49" ht="15.75" x14ac:dyDescent="0.25">
      <c r="A34" s="39"/>
      <c r="B34" s="31"/>
      <c r="C34" s="60"/>
      <c r="D34" s="60"/>
      <c r="E34" s="60"/>
      <c r="F34" s="60"/>
      <c r="G34" s="60"/>
      <c r="H34" s="61"/>
      <c r="I34" s="60"/>
      <c r="J34" s="60"/>
      <c r="K34" s="60"/>
      <c r="L34" s="60"/>
      <c r="M34" s="60"/>
      <c r="N34" s="61"/>
      <c r="O34" s="60"/>
      <c r="P34" s="60"/>
      <c r="Q34" s="60"/>
      <c r="R34" s="60"/>
      <c r="S34" s="60"/>
      <c r="T34" s="61"/>
      <c r="U34" s="60"/>
      <c r="V34" s="60"/>
      <c r="W34" s="60"/>
      <c r="X34" s="60"/>
      <c r="Y34" s="60"/>
      <c r="Z34" s="39"/>
      <c r="AA34" s="60"/>
      <c r="AB34" s="60"/>
      <c r="AC34" s="60"/>
      <c r="AD34" s="60"/>
      <c r="AE34" s="60"/>
      <c r="AG34" s="60"/>
      <c r="AH34" s="60"/>
      <c r="AM34" s="60"/>
      <c r="AN34" s="60"/>
      <c r="AS34" s="60"/>
      <c r="AT34" s="60"/>
    </row>
    <row r="35" spans="1:49" s="16" customFormat="1" ht="16.5" thickBot="1" x14ac:dyDescent="0.3">
      <c r="A35" s="42" t="s">
        <v>23</v>
      </c>
      <c r="B35" s="34"/>
      <c r="C35" s="66">
        <v>142.43337733896061</v>
      </c>
      <c r="D35" s="66">
        <v>136.43065683816843</v>
      </c>
      <c r="E35" s="66">
        <v>150.56142526916267</v>
      </c>
      <c r="F35" s="66">
        <v>139.15017181291466</v>
      </c>
      <c r="G35" s="66">
        <f>SUM(C35:F35)</f>
        <v>568.57563125920638</v>
      </c>
      <c r="H35" s="67"/>
      <c r="I35" s="66">
        <v>149.63051968006963</v>
      </c>
      <c r="J35" s="66">
        <v>172.62172497926227</v>
      </c>
      <c r="K35" s="66">
        <v>163.86773202551137</v>
      </c>
      <c r="L35" s="66">
        <v>153.14008184089548</v>
      </c>
      <c r="M35" s="66">
        <v>639.26005852573871</v>
      </c>
      <c r="N35" s="67"/>
      <c r="O35" s="66">
        <v>152.80658307836549</v>
      </c>
      <c r="P35" s="66">
        <v>199.7128894903509</v>
      </c>
      <c r="Q35" s="66">
        <v>200.46199246518859</v>
      </c>
      <c r="R35" s="66">
        <v>161.95782108953247</v>
      </c>
      <c r="S35" s="66">
        <v>714.93928612343745</v>
      </c>
      <c r="T35" s="67"/>
      <c r="U35" s="66">
        <v>232.87450640120636</v>
      </c>
      <c r="V35" s="66">
        <v>138.55603351558145</v>
      </c>
      <c r="W35" s="66">
        <v>189.40252117525131</v>
      </c>
      <c r="X35" s="66">
        <v>441.4549182008854</v>
      </c>
      <c r="Y35" s="66">
        <v>1002.2879792929245</v>
      </c>
      <c r="Z35" s="42"/>
      <c r="AA35" s="66">
        <v>238.76574476500198</v>
      </c>
      <c r="AB35" s="66">
        <v>287.82513258737674</v>
      </c>
      <c r="AC35" s="66">
        <v>208.38543307423231</v>
      </c>
      <c r="AD35" s="66">
        <v>233.55212663657031</v>
      </c>
      <c r="AE35" s="66">
        <v>968.52843882553179</v>
      </c>
      <c r="AG35" s="66">
        <v>321.83400894933737</v>
      </c>
      <c r="AH35" s="66">
        <v>258.99121929401787</v>
      </c>
      <c r="AI35" s="66">
        <v>259.82854179590572</v>
      </c>
      <c r="AJ35" s="66">
        <f>AK35-AG35-AH35-AI35</f>
        <v>39.014577254174981</v>
      </c>
      <c r="AK35" s="66">
        <v>879.66834729343589</v>
      </c>
      <c r="AM35" s="66">
        <v>216.61253606268059</v>
      </c>
      <c r="AN35" s="66">
        <v>226.41064606655888</v>
      </c>
      <c r="AO35" s="66">
        <v>220.80412155321486</v>
      </c>
      <c r="AP35" s="66">
        <v>225.50672491929566</v>
      </c>
      <c r="AQ35" s="66">
        <v>889.33402860174817</v>
      </c>
      <c r="AS35" s="66">
        <v>275.1862410340342</v>
      </c>
      <c r="AT35" s="66">
        <v>266.12863568378202</v>
      </c>
      <c r="AU35" s="66"/>
      <c r="AV35" s="66"/>
      <c r="AW35" s="66"/>
    </row>
    <row r="36" spans="1:49" ht="16.5" thickTop="1" x14ac:dyDescent="0.25">
      <c r="A36" s="51"/>
      <c r="X36" s="5"/>
    </row>
    <row r="37" spans="1:49" ht="15.75" x14ac:dyDescent="0.25">
      <c r="A37" s="51"/>
      <c r="X37" s="6"/>
      <c r="AH37" s="37"/>
      <c r="AN37" s="37"/>
    </row>
    <row r="38" spans="1:49" x14ac:dyDescent="0.25">
      <c r="D38" s="7"/>
      <c r="E38" s="7"/>
      <c r="X38" s="5"/>
    </row>
    <row r="39" spans="1:49" x14ac:dyDescent="0.25">
      <c r="X39" s="8"/>
    </row>
    <row r="40" spans="1:49" x14ac:dyDescent="0.25">
      <c r="X40" s="6"/>
    </row>
    <row r="41" spans="1:49" x14ac:dyDescent="0.25">
      <c r="X41" s="6"/>
    </row>
    <row r="42" spans="1:49" x14ac:dyDescent="0.25">
      <c r="X42" s="4"/>
    </row>
    <row r="43" spans="1:49" x14ac:dyDescent="0.25">
      <c r="X43" s="9"/>
    </row>
    <row r="44" spans="1:49" x14ac:dyDescent="0.25">
      <c r="X44" s="11"/>
    </row>
    <row r="45" spans="1:49" x14ac:dyDescent="0.25">
      <c r="X45" s="11"/>
    </row>
    <row r="46" spans="1:49" x14ac:dyDescent="0.25">
      <c r="X46" s="8"/>
    </row>
    <row r="47" spans="1:49" x14ac:dyDescent="0.25">
      <c r="X47" s="12"/>
    </row>
    <row r="48" spans="1:49" x14ac:dyDescent="0.25">
      <c r="X48" s="13"/>
    </row>
    <row r="49" spans="24:24" x14ac:dyDescent="0.25">
      <c r="X49" s="14"/>
    </row>
  </sheetData>
  <mergeCells count="8">
    <mergeCell ref="AS6:AW6"/>
    <mergeCell ref="AM6:AQ6"/>
    <mergeCell ref="C6:G6"/>
    <mergeCell ref="AG6:AK6"/>
    <mergeCell ref="AA6:AE6"/>
    <mergeCell ref="O6:S6"/>
    <mergeCell ref="I6:M6"/>
    <mergeCell ref="U6:Y6"/>
  </mergeCell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6D26-C6B3-4270-A81B-60DE7841690A}">
  <dimension ref="A6:AO82"/>
  <sheetViews>
    <sheetView showGridLines="0" zoomScale="80" zoomScaleNormal="80" workbookViewId="0">
      <pane xSplit="1" ySplit="8" topLeftCell="B9" activePane="bottomRight" state="frozen"/>
      <selection pane="topRight" activeCell="B1" sqref="B1"/>
      <selection pane="bottomLeft" activeCell="A7" sqref="A7"/>
      <selection pane="bottomRight" activeCell="C6" sqref="C6:F6"/>
    </sheetView>
  </sheetViews>
  <sheetFormatPr baseColWidth="10" defaultRowHeight="15" x14ac:dyDescent="0.25"/>
  <cols>
    <col min="1" max="1" width="63.5703125" customWidth="1"/>
    <col min="2" max="2" width="1.85546875" customWidth="1"/>
    <col min="3" max="6" width="16.7109375" bestFit="1" customWidth="1"/>
    <col min="7" max="7" width="1.85546875" customWidth="1"/>
    <col min="8" max="11" width="16.7109375" bestFit="1" customWidth="1"/>
    <col min="12" max="12" width="1.85546875" customWidth="1"/>
    <col min="13" max="16" width="16.7109375" bestFit="1" customWidth="1"/>
    <col min="17" max="17" width="1.85546875" customWidth="1"/>
    <col min="18" max="21" width="16.7109375" bestFit="1" customWidth="1"/>
    <col min="22" max="22" width="1.85546875" customWidth="1"/>
    <col min="23" max="25" width="16.7109375" customWidth="1"/>
    <col min="26" max="26" width="16.7109375" bestFit="1" customWidth="1"/>
    <col min="27" max="27" width="1.7109375" customWidth="1"/>
    <col min="28" max="29" width="16.7109375" customWidth="1"/>
    <col min="30" max="30" width="17.85546875" customWidth="1"/>
    <col min="31" max="31" width="18.140625" bestFit="1" customWidth="1"/>
    <col min="32" max="32" width="1.7109375" customWidth="1"/>
    <col min="33" max="34" width="18.140625" customWidth="1"/>
    <col min="35" max="35" width="17.85546875" customWidth="1"/>
    <col min="36" max="36" width="18.140625" customWidth="1"/>
    <col min="37" max="37" width="1.7109375" customWidth="1"/>
    <col min="38" max="38" width="18.140625" customWidth="1"/>
    <col min="39" max="39" width="17.85546875" bestFit="1" customWidth="1"/>
    <col min="40" max="41" width="11.42578125" hidden="1" customWidth="1"/>
  </cols>
  <sheetData>
    <row r="6" spans="1:41" ht="30" customHeight="1" x14ac:dyDescent="0.25">
      <c r="A6" s="54" t="s">
        <v>173</v>
      </c>
      <c r="B6" s="10"/>
      <c r="C6" s="125">
        <v>2017</v>
      </c>
      <c r="D6" s="125"/>
      <c r="E6" s="125"/>
      <c r="F6" s="125"/>
      <c r="G6" s="50"/>
      <c r="H6" s="125">
        <v>2018</v>
      </c>
      <c r="I6" s="125"/>
      <c r="J6" s="125"/>
      <c r="K6" s="125"/>
      <c r="L6" s="50"/>
      <c r="M6" s="125">
        <v>2019</v>
      </c>
      <c r="N6" s="125"/>
      <c r="O6" s="125"/>
      <c r="P6" s="125"/>
      <c r="Q6" s="50"/>
      <c r="R6" s="125">
        <v>2020</v>
      </c>
      <c r="S6" s="125"/>
      <c r="T6" s="125"/>
      <c r="U6" s="125"/>
      <c r="V6" s="51"/>
      <c r="W6" s="125">
        <v>2021</v>
      </c>
      <c r="X6" s="125"/>
      <c r="Y6" s="125"/>
      <c r="Z6" s="125"/>
      <c r="AB6" s="125">
        <v>2022</v>
      </c>
      <c r="AC6" s="125"/>
      <c r="AD6" s="125"/>
      <c r="AE6" s="125"/>
      <c r="AG6" s="125">
        <v>2023</v>
      </c>
      <c r="AH6" s="125"/>
      <c r="AI6" s="125"/>
      <c r="AJ6" s="125"/>
      <c r="AL6" s="125">
        <v>2024</v>
      </c>
      <c r="AM6" s="125"/>
      <c r="AN6" s="125"/>
      <c r="AO6" s="125"/>
    </row>
    <row r="7" spans="1:41" ht="5.25" customHeight="1" thickBot="1" x14ac:dyDescent="0.3">
      <c r="A7" s="75"/>
      <c r="B7" s="1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1"/>
      <c r="W7" s="51"/>
      <c r="X7" s="51"/>
      <c r="Y7" s="51"/>
      <c r="Z7" s="51"/>
      <c r="AB7" s="51"/>
      <c r="AC7" s="51"/>
      <c r="AD7" s="51"/>
      <c r="AE7" s="51"/>
      <c r="AG7" s="51"/>
      <c r="AH7" s="51"/>
      <c r="AI7" s="51"/>
      <c r="AJ7" s="51"/>
      <c r="AL7" s="51"/>
      <c r="AM7" s="51"/>
      <c r="AN7" s="51"/>
      <c r="AO7" s="51"/>
    </row>
    <row r="8" spans="1:41" ht="16.5" thickBot="1" x14ac:dyDescent="0.3">
      <c r="A8" s="79" t="s">
        <v>172</v>
      </c>
      <c r="B8" s="10"/>
      <c r="C8" s="53" t="s">
        <v>0</v>
      </c>
      <c r="D8" s="53" t="s">
        <v>1</v>
      </c>
      <c r="E8" s="53" t="s">
        <v>2</v>
      </c>
      <c r="F8" s="53" t="s">
        <v>3</v>
      </c>
      <c r="G8" s="50"/>
      <c r="H8" s="53" t="s">
        <v>0</v>
      </c>
      <c r="I8" s="53" t="s">
        <v>1</v>
      </c>
      <c r="J8" s="53" t="s">
        <v>2</v>
      </c>
      <c r="K8" s="53" t="s">
        <v>3</v>
      </c>
      <c r="L8" s="50"/>
      <c r="M8" s="53" t="s">
        <v>0</v>
      </c>
      <c r="N8" s="53" t="s">
        <v>1</v>
      </c>
      <c r="O8" s="53" t="s">
        <v>2</v>
      </c>
      <c r="P8" s="53" t="s">
        <v>3</v>
      </c>
      <c r="Q8" s="50"/>
      <c r="R8" s="53" t="s">
        <v>0</v>
      </c>
      <c r="S8" s="53" t="s">
        <v>1</v>
      </c>
      <c r="T8" s="53" t="s">
        <v>2</v>
      </c>
      <c r="U8" s="53" t="s">
        <v>3</v>
      </c>
      <c r="V8" s="51"/>
      <c r="W8" s="53" t="s">
        <v>0</v>
      </c>
      <c r="X8" s="53" t="s">
        <v>1</v>
      </c>
      <c r="Y8" s="53" t="s">
        <v>2</v>
      </c>
      <c r="Z8" s="53" t="s">
        <v>3</v>
      </c>
      <c r="AB8" s="53" t="s">
        <v>0</v>
      </c>
      <c r="AC8" s="53" t="s">
        <v>1</v>
      </c>
      <c r="AD8" s="53" t="s">
        <v>2</v>
      </c>
      <c r="AE8" s="53" t="s">
        <v>3</v>
      </c>
      <c r="AG8" s="53" t="s">
        <v>0</v>
      </c>
      <c r="AH8" s="53" t="s">
        <v>1</v>
      </c>
      <c r="AI8" s="53" t="s">
        <v>2</v>
      </c>
      <c r="AJ8" s="53" t="s">
        <v>3</v>
      </c>
      <c r="AL8" s="53" t="s">
        <v>0</v>
      </c>
      <c r="AM8" s="53" t="s">
        <v>1</v>
      </c>
      <c r="AN8" s="53" t="s">
        <v>2</v>
      </c>
      <c r="AO8" s="53" t="s">
        <v>3</v>
      </c>
    </row>
    <row r="9" spans="1:41" ht="9" customHeight="1" x14ac:dyDescent="0.25">
      <c r="B9" s="10"/>
      <c r="C9" s="56"/>
      <c r="D9" s="56"/>
      <c r="E9" s="56"/>
      <c r="F9" s="56"/>
      <c r="G9" s="50"/>
      <c r="H9" s="56"/>
      <c r="I9" s="56"/>
      <c r="J9" s="56"/>
      <c r="K9" s="56"/>
      <c r="L9" s="50"/>
      <c r="M9" s="56"/>
      <c r="N9" s="56"/>
      <c r="O9" s="56"/>
      <c r="P9" s="56"/>
      <c r="Q9" s="50"/>
      <c r="R9" s="56"/>
      <c r="S9" s="56"/>
      <c r="T9" s="56"/>
      <c r="U9" s="56"/>
      <c r="V9" s="51"/>
      <c r="W9" s="56"/>
      <c r="X9" s="56"/>
      <c r="Y9" s="56"/>
      <c r="Z9" s="56"/>
    </row>
    <row r="10" spans="1:41" ht="15.75" x14ac:dyDescent="0.25">
      <c r="A10" s="42" t="s">
        <v>24</v>
      </c>
      <c r="B10" s="27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51"/>
      <c r="Y10" s="51"/>
      <c r="Z10" s="51"/>
    </row>
    <row r="11" spans="1:41" ht="7.5" customHeight="1" x14ac:dyDescent="0.25">
      <c r="A11" s="39"/>
      <c r="B11" s="27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51"/>
      <c r="Y11" s="51"/>
      <c r="Z11" s="51"/>
    </row>
    <row r="12" spans="1:41" ht="15.75" x14ac:dyDescent="0.25">
      <c r="A12" s="42" t="s">
        <v>25</v>
      </c>
      <c r="B12" s="27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51"/>
      <c r="Y12" s="51"/>
      <c r="Z12" s="51"/>
    </row>
    <row r="13" spans="1:41" ht="15.75" x14ac:dyDescent="0.25">
      <c r="A13" s="39" t="s">
        <v>26</v>
      </c>
      <c r="B13" s="26"/>
      <c r="C13" s="37">
        <v>42677350</v>
      </c>
      <c r="D13" s="37">
        <v>82953403</v>
      </c>
      <c r="E13" s="37">
        <v>69578896</v>
      </c>
      <c r="F13" s="37">
        <v>38753748</v>
      </c>
      <c r="G13" s="38"/>
      <c r="H13" s="37">
        <v>41137254</v>
      </c>
      <c r="I13" s="37">
        <v>39361070</v>
      </c>
      <c r="J13" s="37">
        <v>25044831</v>
      </c>
      <c r="K13" s="37">
        <v>111399986</v>
      </c>
      <c r="L13" s="38"/>
      <c r="M13" s="37">
        <v>32896458</v>
      </c>
      <c r="N13" s="37">
        <v>36598355</v>
      </c>
      <c r="O13" s="37">
        <v>52173451</v>
      </c>
      <c r="P13" s="37">
        <v>73845167</v>
      </c>
      <c r="Q13" s="38"/>
      <c r="R13" s="37">
        <v>95964863</v>
      </c>
      <c r="S13" s="37">
        <v>103455099</v>
      </c>
      <c r="T13" s="37">
        <v>68581710</v>
      </c>
      <c r="U13" s="37">
        <v>72974277</v>
      </c>
      <c r="V13" s="39"/>
      <c r="W13" s="37">
        <v>94967562</v>
      </c>
      <c r="X13" s="37">
        <v>64339551</v>
      </c>
      <c r="Y13" s="37">
        <v>57079275</v>
      </c>
      <c r="Z13" s="37">
        <v>77211498</v>
      </c>
      <c r="AB13" s="37">
        <v>172001904</v>
      </c>
      <c r="AC13" s="37">
        <v>143794135</v>
      </c>
      <c r="AD13" s="37">
        <v>95466400</v>
      </c>
      <c r="AE13" s="37">
        <v>862339231</v>
      </c>
      <c r="AG13" s="37">
        <v>384381467</v>
      </c>
      <c r="AH13" s="37">
        <v>340181875</v>
      </c>
      <c r="AI13" s="37">
        <v>178535180</v>
      </c>
      <c r="AJ13" s="37">
        <v>218509437</v>
      </c>
      <c r="AL13" s="37">
        <v>118904584</v>
      </c>
      <c r="AM13" s="37">
        <v>123123166</v>
      </c>
      <c r="AN13" s="37"/>
      <c r="AO13" s="37"/>
    </row>
    <row r="14" spans="1:41" ht="15.75" x14ac:dyDescent="0.25">
      <c r="A14" s="39" t="s">
        <v>27</v>
      </c>
      <c r="B14" s="26"/>
      <c r="C14" s="37">
        <v>46070696</v>
      </c>
      <c r="D14" s="37">
        <v>69675007</v>
      </c>
      <c r="E14" s="37">
        <v>79618280</v>
      </c>
      <c r="F14" s="37">
        <v>36157707</v>
      </c>
      <c r="G14" s="38"/>
      <c r="H14" s="37">
        <v>44566130</v>
      </c>
      <c r="I14" s="37">
        <v>23358322</v>
      </c>
      <c r="J14" s="37">
        <v>44976620</v>
      </c>
      <c r="K14" s="37">
        <v>37720595</v>
      </c>
      <c r="L14" s="38"/>
      <c r="M14" s="37">
        <v>49524108</v>
      </c>
      <c r="N14" s="37">
        <v>41087962</v>
      </c>
      <c r="O14" s="37">
        <v>30834552</v>
      </c>
      <c r="P14" s="37">
        <v>72656727</v>
      </c>
      <c r="Q14" s="38"/>
      <c r="R14" s="37">
        <v>27464609</v>
      </c>
      <c r="S14" s="37">
        <v>185427864</v>
      </c>
      <c r="T14" s="37">
        <v>200628632</v>
      </c>
      <c r="U14" s="37">
        <v>127498230</v>
      </c>
      <c r="V14" s="39"/>
      <c r="W14" s="37">
        <v>114954983</v>
      </c>
      <c r="X14" s="37">
        <v>55090417</v>
      </c>
      <c r="Y14" s="37">
        <v>97364998</v>
      </c>
      <c r="Z14" s="37">
        <v>51541742</v>
      </c>
      <c r="AB14" s="37">
        <v>35147565</v>
      </c>
      <c r="AC14" s="37">
        <v>41313144</v>
      </c>
      <c r="AD14" s="37">
        <v>38720355</v>
      </c>
      <c r="AE14" s="37">
        <v>108695387</v>
      </c>
      <c r="AG14" s="37">
        <v>398535003</v>
      </c>
      <c r="AH14" s="37">
        <v>177351366</v>
      </c>
      <c r="AI14" s="37">
        <v>169078631</v>
      </c>
      <c r="AJ14" s="37">
        <v>112585336</v>
      </c>
      <c r="AL14" s="37">
        <v>9508978</v>
      </c>
      <c r="AM14" s="37">
        <v>67373535</v>
      </c>
      <c r="AN14" s="37"/>
      <c r="AO14" s="37"/>
    </row>
    <row r="15" spans="1:41" ht="15.75" x14ac:dyDescent="0.25">
      <c r="A15" s="39" t="s">
        <v>29</v>
      </c>
      <c r="B15" s="26"/>
      <c r="C15" s="37">
        <v>312110492</v>
      </c>
      <c r="D15" s="37">
        <v>222621930</v>
      </c>
      <c r="E15" s="37">
        <v>221740781</v>
      </c>
      <c r="F15" s="37">
        <v>235304777</v>
      </c>
      <c r="G15" s="38"/>
      <c r="H15" s="37">
        <v>414994450</v>
      </c>
      <c r="I15" s="37">
        <v>296943281</v>
      </c>
      <c r="J15" s="37">
        <v>235737028</v>
      </c>
      <c r="K15" s="37">
        <v>180539420</v>
      </c>
      <c r="L15" s="38"/>
      <c r="M15" s="37">
        <v>377595244</v>
      </c>
      <c r="N15" s="37">
        <v>307390958</v>
      </c>
      <c r="O15" s="37">
        <v>371837993</v>
      </c>
      <c r="P15" s="37">
        <v>162829408</v>
      </c>
      <c r="Q15" s="38"/>
      <c r="R15" s="37">
        <v>489785630</v>
      </c>
      <c r="S15" s="37">
        <v>407799989</v>
      </c>
      <c r="T15" s="37">
        <v>362531985</v>
      </c>
      <c r="U15" s="37">
        <v>178548956</v>
      </c>
      <c r="V15" s="39"/>
      <c r="W15" s="37">
        <v>526408312</v>
      </c>
      <c r="X15" s="37">
        <v>434084221</v>
      </c>
      <c r="Y15" s="37">
        <v>315121678</v>
      </c>
      <c r="Z15" s="37">
        <v>201761654</v>
      </c>
      <c r="AB15" s="37">
        <v>487934653</v>
      </c>
      <c r="AC15" s="37">
        <v>337153006</v>
      </c>
      <c r="AD15" s="37">
        <v>372633225</v>
      </c>
      <c r="AE15" s="37">
        <v>139398997</v>
      </c>
      <c r="AG15" s="37">
        <v>546239192</v>
      </c>
      <c r="AH15" s="37">
        <v>379609412</v>
      </c>
      <c r="AI15" s="37">
        <v>447740346</v>
      </c>
      <c r="AJ15" s="37">
        <v>223655533</v>
      </c>
      <c r="AL15" s="37">
        <v>707847057</v>
      </c>
      <c r="AM15" s="37">
        <v>618906730</v>
      </c>
      <c r="AN15" s="37"/>
      <c r="AO15" s="37"/>
    </row>
    <row r="16" spans="1:41" ht="15.75" x14ac:dyDescent="0.25">
      <c r="A16" s="39" t="s">
        <v>30</v>
      </c>
      <c r="B16" s="26"/>
      <c r="C16" s="37">
        <v>92103</v>
      </c>
      <c r="D16" s="37">
        <v>531414</v>
      </c>
      <c r="E16" s="37">
        <v>479179</v>
      </c>
      <c r="F16" s="37">
        <v>1026241</v>
      </c>
      <c r="G16" s="38"/>
      <c r="H16" s="37">
        <v>49608</v>
      </c>
      <c r="I16" s="37">
        <v>109423</v>
      </c>
      <c r="J16" s="37">
        <v>41482</v>
      </c>
      <c r="K16" s="37">
        <v>134056</v>
      </c>
      <c r="L16" s="38"/>
      <c r="M16" s="37">
        <v>202800</v>
      </c>
      <c r="N16" s="37">
        <v>10285</v>
      </c>
      <c r="O16" s="37">
        <v>191457</v>
      </c>
      <c r="P16" s="37">
        <v>211038</v>
      </c>
      <c r="Q16" s="38"/>
      <c r="R16" s="37">
        <v>42297</v>
      </c>
      <c r="S16" s="37">
        <v>566500</v>
      </c>
      <c r="T16" s="37">
        <v>14636163</v>
      </c>
      <c r="U16" s="37">
        <v>15513804</v>
      </c>
      <c r="V16" s="39"/>
      <c r="W16" s="37">
        <v>17265480</v>
      </c>
      <c r="X16" s="37">
        <v>19093687</v>
      </c>
      <c r="Y16" s="37">
        <v>19632559</v>
      </c>
      <c r="Z16" s="37">
        <v>20316929</v>
      </c>
      <c r="AB16" s="37">
        <v>20977092</v>
      </c>
      <c r="AC16" s="37">
        <v>23567263</v>
      </c>
      <c r="AD16" s="37">
        <v>30181262</v>
      </c>
      <c r="AE16" s="37">
        <v>31749083</v>
      </c>
      <c r="AG16" s="37">
        <v>35481162</v>
      </c>
      <c r="AH16" s="37">
        <v>41425516</v>
      </c>
      <c r="AI16" s="37">
        <v>40632447</v>
      </c>
      <c r="AJ16" s="37">
        <v>37427795</v>
      </c>
      <c r="AL16" s="37">
        <v>42878147</v>
      </c>
      <c r="AM16" s="37">
        <v>43348825</v>
      </c>
      <c r="AN16" s="37"/>
      <c r="AO16" s="37"/>
    </row>
    <row r="17" spans="1:41" ht="15.75" x14ac:dyDescent="0.25">
      <c r="A17" s="39" t="s">
        <v>31</v>
      </c>
      <c r="B17" s="26"/>
      <c r="C17" s="37">
        <v>0</v>
      </c>
      <c r="D17" s="37">
        <v>0</v>
      </c>
      <c r="E17" s="37">
        <v>0</v>
      </c>
      <c r="F17" s="37">
        <v>0</v>
      </c>
      <c r="G17" s="38"/>
      <c r="H17" s="37">
        <v>0</v>
      </c>
      <c r="I17" s="37">
        <v>0</v>
      </c>
      <c r="J17" s="37">
        <v>0</v>
      </c>
      <c r="K17" s="37">
        <v>0</v>
      </c>
      <c r="L17" s="38"/>
      <c r="M17" s="37">
        <v>0</v>
      </c>
      <c r="N17" s="37">
        <v>14398602</v>
      </c>
      <c r="O17" s="37">
        <v>16884789</v>
      </c>
      <c r="P17" s="37">
        <v>31224072</v>
      </c>
      <c r="Q17" s="38"/>
      <c r="R17" s="37">
        <v>18321857</v>
      </c>
      <c r="S17" s="37">
        <v>12301279</v>
      </c>
      <c r="T17" s="37">
        <v>0</v>
      </c>
      <c r="U17" s="37">
        <v>0</v>
      </c>
      <c r="V17" s="39"/>
      <c r="W17" s="37">
        <v>0</v>
      </c>
      <c r="X17" s="37">
        <v>0</v>
      </c>
      <c r="Y17" s="37">
        <v>0</v>
      </c>
      <c r="Z17" s="37">
        <v>2828836</v>
      </c>
      <c r="AB17" s="37">
        <v>2853170</v>
      </c>
      <c r="AC17" s="37">
        <v>0</v>
      </c>
      <c r="AD17" s="37">
        <v>100493</v>
      </c>
      <c r="AE17" s="37">
        <v>1776087</v>
      </c>
      <c r="AG17" s="37">
        <v>27753806</v>
      </c>
      <c r="AH17" s="37">
        <v>42362750</v>
      </c>
      <c r="AI17" s="37">
        <v>53244407</v>
      </c>
      <c r="AJ17" s="37">
        <v>56904794</v>
      </c>
      <c r="AL17" s="37">
        <v>55369372</v>
      </c>
      <c r="AM17" s="37">
        <v>63128815</v>
      </c>
      <c r="AN17" s="37"/>
      <c r="AO17" s="37"/>
    </row>
    <row r="18" spans="1:41" ht="15.75" x14ac:dyDescent="0.25">
      <c r="A18" s="39" t="s">
        <v>32</v>
      </c>
      <c r="B18" s="26"/>
      <c r="C18" s="37">
        <v>0</v>
      </c>
      <c r="D18" s="37">
        <v>0</v>
      </c>
      <c r="E18" s="37">
        <v>0</v>
      </c>
      <c r="F18" s="37">
        <v>0</v>
      </c>
      <c r="G18" s="38"/>
      <c r="H18" s="37">
        <v>0</v>
      </c>
      <c r="I18" s="37">
        <v>0</v>
      </c>
      <c r="J18" s="37">
        <v>0</v>
      </c>
      <c r="K18" s="37">
        <v>0</v>
      </c>
      <c r="L18" s="38"/>
      <c r="M18" s="37">
        <v>0</v>
      </c>
      <c r="N18" s="37">
        <v>0</v>
      </c>
      <c r="O18" s="37">
        <v>3517157</v>
      </c>
      <c r="P18" s="37">
        <v>0</v>
      </c>
      <c r="Q18" s="38"/>
      <c r="R18" s="37">
        <v>658935</v>
      </c>
      <c r="S18" s="37">
        <v>3517157</v>
      </c>
      <c r="T18" s="37">
        <v>3517157</v>
      </c>
      <c r="U18" s="37">
        <v>3517157</v>
      </c>
      <c r="V18" s="39"/>
      <c r="W18" s="37">
        <v>3517157</v>
      </c>
      <c r="X18" s="37">
        <v>3517157</v>
      </c>
      <c r="Y18" s="37">
        <v>3517157</v>
      </c>
      <c r="Z18" s="37">
        <v>1001490</v>
      </c>
      <c r="AB18" s="37">
        <v>1001490</v>
      </c>
      <c r="AC18" s="37">
        <v>1001490</v>
      </c>
      <c r="AD18" s="37">
        <v>1001490</v>
      </c>
      <c r="AE18" s="37">
        <v>1001490</v>
      </c>
      <c r="AG18" s="37">
        <v>1001490</v>
      </c>
      <c r="AH18" s="37">
        <v>1455916</v>
      </c>
      <c r="AI18" s="37">
        <v>0</v>
      </c>
      <c r="AJ18" s="37">
        <v>0</v>
      </c>
      <c r="AL18" s="37">
        <v>0</v>
      </c>
      <c r="AM18" s="37">
        <v>0</v>
      </c>
      <c r="AN18" s="37"/>
      <c r="AO18" s="37"/>
    </row>
    <row r="19" spans="1:41" ht="15.75" x14ac:dyDescent="0.25">
      <c r="A19" s="39" t="s">
        <v>33</v>
      </c>
      <c r="B19" s="26"/>
      <c r="C19" s="37">
        <v>5607590</v>
      </c>
      <c r="D19" s="37">
        <v>10894142</v>
      </c>
      <c r="E19" s="37">
        <v>7508368</v>
      </c>
      <c r="F19" s="37">
        <v>5667488</v>
      </c>
      <c r="G19" s="38"/>
      <c r="H19" s="37">
        <v>4122945</v>
      </c>
      <c r="I19" s="37">
        <v>2634319</v>
      </c>
      <c r="J19" s="37">
        <v>12784919</v>
      </c>
      <c r="K19" s="37">
        <v>9316313</v>
      </c>
      <c r="L19" s="38"/>
      <c r="M19" s="37">
        <v>6646007</v>
      </c>
      <c r="N19" s="37">
        <v>16614834</v>
      </c>
      <c r="O19" s="37">
        <v>13338598</v>
      </c>
      <c r="P19" s="37">
        <v>18609017</v>
      </c>
      <c r="Q19" s="38"/>
      <c r="R19" s="37">
        <v>17612865</v>
      </c>
      <c r="S19" s="37">
        <v>30556147</v>
      </c>
      <c r="T19" s="37">
        <v>25896093</v>
      </c>
      <c r="U19" s="37">
        <v>18071967</v>
      </c>
      <c r="V19" s="39"/>
      <c r="W19" s="37">
        <v>13684478</v>
      </c>
      <c r="X19" s="37">
        <v>28884586</v>
      </c>
      <c r="Y19" s="37">
        <v>20319906</v>
      </c>
      <c r="Z19" s="37">
        <v>16677574</v>
      </c>
      <c r="AB19" s="37">
        <v>17160927</v>
      </c>
      <c r="AC19" s="37">
        <v>32612499</v>
      </c>
      <c r="AD19" s="37">
        <v>38607880</v>
      </c>
      <c r="AE19" s="37">
        <v>27456676</v>
      </c>
      <c r="AG19" s="37">
        <v>31689013</v>
      </c>
      <c r="AH19" s="37">
        <v>51563454</v>
      </c>
      <c r="AI19" s="37">
        <v>51731116</v>
      </c>
      <c r="AJ19" s="37">
        <v>40366662</v>
      </c>
      <c r="AL19" s="37">
        <v>33671763</v>
      </c>
      <c r="AM19" s="37">
        <v>67022535</v>
      </c>
      <c r="AN19" s="37"/>
      <c r="AO19" s="37"/>
    </row>
    <row r="20" spans="1:41" s="16" customFormat="1" ht="15.75" x14ac:dyDescent="0.25">
      <c r="A20" s="78" t="s">
        <v>34</v>
      </c>
      <c r="B20" s="28"/>
      <c r="C20" s="68">
        <v>406558231</v>
      </c>
      <c r="D20" s="68">
        <v>386675896</v>
      </c>
      <c r="E20" s="68">
        <v>378925504</v>
      </c>
      <c r="F20" s="68">
        <v>316909961</v>
      </c>
      <c r="G20" s="41"/>
      <c r="H20" s="68">
        <v>504870387</v>
      </c>
      <c r="I20" s="68">
        <v>362406415</v>
      </c>
      <c r="J20" s="68">
        <v>318584880</v>
      </c>
      <c r="K20" s="68">
        <v>339110370</v>
      </c>
      <c r="L20" s="41"/>
      <c r="M20" s="68">
        <v>466864617</v>
      </c>
      <c r="N20" s="68">
        <v>416100996</v>
      </c>
      <c r="O20" s="68">
        <v>488777997</v>
      </c>
      <c r="P20" s="68">
        <v>359375429</v>
      </c>
      <c r="Q20" s="41"/>
      <c r="R20" s="68">
        <v>649851056</v>
      </c>
      <c r="S20" s="68">
        <v>743624035</v>
      </c>
      <c r="T20" s="68">
        <v>675791740</v>
      </c>
      <c r="U20" s="68">
        <v>416124391</v>
      </c>
      <c r="V20" s="42"/>
      <c r="W20" s="68">
        <v>770797972</v>
      </c>
      <c r="X20" s="68">
        <v>605009619</v>
      </c>
      <c r="Y20" s="68">
        <v>513035573</v>
      </c>
      <c r="Z20" s="68">
        <v>371339723</v>
      </c>
      <c r="AB20" s="68">
        <v>737076801</v>
      </c>
      <c r="AC20" s="68">
        <v>579441537</v>
      </c>
      <c r="AD20" s="68">
        <v>576711105</v>
      </c>
      <c r="AE20" s="68">
        <v>1172416951</v>
      </c>
      <c r="AG20" s="68">
        <v>1425081133</v>
      </c>
      <c r="AH20" s="68">
        <v>1033950289</v>
      </c>
      <c r="AI20" s="68">
        <v>940962127</v>
      </c>
      <c r="AJ20" s="68">
        <v>689449557</v>
      </c>
      <c r="AL20" s="68">
        <v>968179901</v>
      </c>
      <c r="AM20" s="68">
        <v>982903606</v>
      </c>
      <c r="AN20" s="68"/>
      <c r="AO20" s="68"/>
    </row>
    <row r="21" spans="1:41" ht="8.25" customHeight="1" x14ac:dyDescent="0.25">
      <c r="A21" s="39"/>
      <c r="B21" s="26"/>
      <c r="C21" s="37"/>
      <c r="D21" s="37"/>
      <c r="E21" s="37"/>
      <c r="F21" s="37"/>
      <c r="G21" s="38"/>
      <c r="H21" s="37"/>
      <c r="I21" s="37"/>
      <c r="J21" s="37"/>
      <c r="K21" s="37"/>
      <c r="L21" s="38"/>
      <c r="M21" s="37"/>
      <c r="N21" s="37"/>
      <c r="O21" s="37"/>
      <c r="P21" s="37"/>
      <c r="Q21" s="38"/>
      <c r="R21" s="37"/>
      <c r="S21" s="37"/>
      <c r="T21" s="37"/>
      <c r="U21" s="37"/>
      <c r="V21" s="39"/>
      <c r="W21" s="37"/>
      <c r="X21" s="37"/>
      <c r="Y21" s="37"/>
      <c r="Z21" s="37"/>
      <c r="AB21" s="37"/>
      <c r="AC21" s="37"/>
      <c r="AD21" s="37"/>
      <c r="AE21" s="37"/>
      <c r="AG21" s="37"/>
      <c r="AH21" s="37"/>
      <c r="AI21" s="37"/>
      <c r="AJ21" s="37"/>
      <c r="AL21" s="37"/>
      <c r="AM21" s="37"/>
      <c r="AN21" s="37"/>
      <c r="AO21" s="37"/>
    </row>
    <row r="22" spans="1:41" ht="15.75" x14ac:dyDescent="0.25">
      <c r="A22" s="42" t="s">
        <v>35</v>
      </c>
      <c r="B22" s="26"/>
      <c r="C22" s="37"/>
      <c r="D22" s="37"/>
      <c r="E22" s="37"/>
      <c r="F22" s="37"/>
      <c r="G22" s="38"/>
      <c r="H22" s="37"/>
      <c r="I22" s="37"/>
      <c r="J22" s="37"/>
      <c r="K22" s="37"/>
      <c r="L22" s="38"/>
      <c r="M22" s="37"/>
      <c r="N22" s="37"/>
      <c r="O22" s="37"/>
      <c r="P22" s="37"/>
      <c r="Q22" s="38"/>
      <c r="R22" s="37"/>
      <c r="S22" s="37"/>
      <c r="T22" s="37"/>
      <c r="U22" s="37"/>
      <c r="V22" s="39"/>
      <c r="W22" s="37"/>
      <c r="X22" s="37"/>
      <c r="Y22" s="37"/>
      <c r="Z22" s="37"/>
      <c r="AB22" s="37"/>
      <c r="AC22" s="37"/>
      <c r="AD22" s="37"/>
      <c r="AE22" s="37"/>
      <c r="AG22" s="37"/>
      <c r="AH22" s="37"/>
      <c r="AI22" s="37"/>
      <c r="AJ22" s="37"/>
      <c r="AL22" s="37"/>
      <c r="AM22" s="37"/>
      <c r="AN22" s="37"/>
      <c r="AO22" s="37"/>
    </row>
    <row r="23" spans="1:41" ht="15.75" x14ac:dyDescent="0.25">
      <c r="A23" s="39" t="s">
        <v>27</v>
      </c>
      <c r="B23" s="26"/>
      <c r="C23" s="37">
        <v>1667383761</v>
      </c>
      <c r="D23" s="37">
        <v>1721903508</v>
      </c>
      <c r="E23" s="37">
        <v>1758252799</v>
      </c>
      <c r="F23" s="37">
        <v>1803299542</v>
      </c>
      <c r="G23" s="38"/>
      <c r="H23" s="37">
        <v>1848228024</v>
      </c>
      <c r="I23" s="37">
        <v>1910432089</v>
      </c>
      <c r="J23" s="37">
        <v>1950100952</v>
      </c>
      <c r="K23" s="37">
        <v>1976041145</v>
      </c>
      <c r="L23" s="38"/>
      <c r="M23" s="37">
        <v>2017640336</v>
      </c>
      <c r="N23" s="37">
        <v>2059730886</v>
      </c>
      <c r="O23" s="37">
        <v>2103621876</v>
      </c>
      <c r="P23" s="37">
        <v>2147512865</v>
      </c>
      <c r="Q23" s="38"/>
      <c r="R23" s="37">
        <v>2206435852</v>
      </c>
      <c r="S23" s="37">
        <v>2253547445</v>
      </c>
      <c r="T23" s="37">
        <v>2300659038</v>
      </c>
      <c r="U23" s="37">
        <v>2347770631</v>
      </c>
      <c r="V23" s="39"/>
      <c r="W23" s="37">
        <v>2407866274</v>
      </c>
      <c r="X23" s="37">
        <v>2457227530</v>
      </c>
      <c r="Y23" s="37">
        <v>2506588786</v>
      </c>
      <c r="Z23" s="37">
        <v>2555950042</v>
      </c>
      <c r="AB23" s="37">
        <v>2611568824</v>
      </c>
      <c r="AC23" s="37">
        <v>2665742252</v>
      </c>
      <c r="AD23" s="37">
        <v>2719915679</v>
      </c>
      <c r="AE23" s="37">
        <v>2774089107</v>
      </c>
      <c r="AG23" s="37">
        <v>2839870633</v>
      </c>
      <c r="AH23" s="37">
        <v>2899934167</v>
      </c>
      <c r="AI23" s="37">
        <v>2959997701</v>
      </c>
      <c r="AJ23" s="37">
        <v>3019975852</v>
      </c>
      <c r="AL23" s="37">
        <v>3095135674</v>
      </c>
      <c r="AM23" s="37">
        <v>3159471896</v>
      </c>
      <c r="AN23" s="37"/>
      <c r="AO23" s="37"/>
    </row>
    <row r="24" spans="1:41" ht="15.75" x14ac:dyDescent="0.25">
      <c r="A24" s="39" t="s">
        <v>36</v>
      </c>
      <c r="B24" s="26"/>
      <c r="C24" s="37">
        <v>474211509</v>
      </c>
      <c r="D24" s="37">
        <v>485638179</v>
      </c>
      <c r="E24" s="37">
        <v>481864738</v>
      </c>
      <c r="F24" s="37">
        <v>485380788</v>
      </c>
      <c r="G24" s="38"/>
      <c r="H24" s="37">
        <v>296852063</v>
      </c>
      <c r="I24" s="37">
        <v>297446443</v>
      </c>
      <c r="J24" s="37">
        <v>296028379</v>
      </c>
      <c r="K24" s="37">
        <v>268281567</v>
      </c>
      <c r="L24" s="38"/>
      <c r="M24" s="37">
        <v>237289070</v>
      </c>
      <c r="N24" s="37">
        <v>226643533</v>
      </c>
      <c r="O24" s="37">
        <v>197303071</v>
      </c>
      <c r="P24" s="37">
        <v>224132054</v>
      </c>
      <c r="Q24" s="38"/>
      <c r="R24" s="37">
        <v>253082760</v>
      </c>
      <c r="S24" s="37">
        <v>233701724</v>
      </c>
      <c r="T24" s="37">
        <v>232260562</v>
      </c>
      <c r="U24" s="37">
        <v>548220381</v>
      </c>
      <c r="V24" s="39"/>
      <c r="W24" s="37">
        <v>554514358</v>
      </c>
      <c r="X24" s="37">
        <v>548549336</v>
      </c>
      <c r="Y24" s="37">
        <v>547435675</v>
      </c>
      <c r="Z24" s="37">
        <v>548052760</v>
      </c>
      <c r="AB24" s="37">
        <v>525388976</v>
      </c>
      <c r="AC24" s="37">
        <v>537696774</v>
      </c>
      <c r="AD24" s="37">
        <v>557808598</v>
      </c>
      <c r="AE24" s="37">
        <v>566744188</v>
      </c>
      <c r="AG24" s="37">
        <v>732447011</v>
      </c>
      <c r="AH24" s="37">
        <v>716836434</v>
      </c>
      <c r="AI24" s="37">
        <v>723986771</v>
      </c>
      <c r="AJ24" s="37">
        <v>723729781</v>
      </c>
      <c r="AL24" s="37">
        <v>741417838</v>
      </c>
      <c r="AM24" s="37">
        <v>756601724</v>
      </c>
      <c r="AN24" s="37"/>
      <c r="AO24" s="37"/>
    </row>
    <row r="25" spans="1:41" ht="15.75" x14ac:dyDescent="0.25">
      <c r="A25" s="39" t="s">
        <v>30</v>
      </c>
      <c r="B25" s="26"/>
      <c r="C25" s="37">
        <v>10230709</v>
      </c>
      <c r="D25" s="37">
        <v>10270503</v>
      </c>
      <c r="E25" s="37">
        <v>10055048</v>
      </c>
      <c r="F25" s="37">
        <v>9420851</v>
      </c>
      <c r="G25" s="38"/>
      <c r="H25" s="37">
        <v>9832873</v>
      </c>
      <c r="I25" s="37">
        <v>10892826</v>
      </c>
      <c r="J25" s="37">
        <v>10264432</v>
      </c>
      <c r="K25" s="37">
        <v>11061346</v>
      </c>
      <c r="L25" s="38"/>
      <c r="M25" s="37">
        <v>11102807</v>
      </c>
      <c r="N25" s="37">
        <v>12005808</v>
      </c>
      <c r="O25" s="37">
        <v>13504727</v>
      </c>
      <c r="P25" s="37">
        <v>13376339</v>
      </c>
      <c r="Q25" s="38"/>
      <c r="R25" s="37">
        <v>16119863</v>
      </c>
      <c r="S25" s="37">
        <v>15985745</v>
      </c>
      <c r="T25" s="37">
        <v>0</v>
      </c>
      <c r="U25" s="37">
        <v>0</v>
      </c>
      <c r="V25" s="39"/>
      <c r="W25" s="37">
        <v>0</v>
      </c>
      <c r="X25" s="37">
        <v>0</v>
      </c>
      <c r="Y25" s="37">
        <v>0</v>
      </c>
      <c r="Z25" s="37">
        <v>0</v>
      </c>
      <c r="AB25" s="37">
        <v>0</v>
      </c>
      <c r="AC25" s="37">
        <v>0</v>
      </c>
      <c r="AD25" s="37">
        <v>0</v>
      </c>
      <c r="AE25" s="37">
        <v>0</v>
      </c>
      <c r="AG25" s="37">
        <v>0</v>
      </c>
      <c r="AH25" s="37">
        <v>0</v>
      </c>
      <c r="AI25" s="37">
        <v>0</v>
      </c>
      <c r="AJ25" s="37">
        <v>0</v>
      </c>
      <c r="AL25" s="37">
        <v>0</v>
      </c>
      <c r="AM25" s="37">
        <v>0</v>
      </c>
      <c r="AN25" s="37"/>
      <c r="AO25" s="37"/>
    </row>
    <row r="26" spans="1:41" ht="15.75" x14ac:dyDescent="0.25">
      <c r="A26" s="39" t="s">
        <v>38</v>
      </c>
      <c r="B26" s="26"/>
      <c r="C26" s="37">
        <v>1315245077</v>
      </c>
      <c r="D26" s="37">
        <v>1343930093</v>
      </c>
      <c r="E26" s="37">
        <v>1396297994</v>
      </c>
      <c r="F26" s="37">
        <v>1465636675</v>
      </c>
      <c r="G26" s="38"/>
      <c r="H26" s="37">
        <v>1409681738</v>
      </c>
      <c r="I26" s="37">
        <v>1493641037</v>
      </c>
      <c r="J26" s="37">
        <v>1537162673</v>
      </c>
      <c r="K26" s="37">
        <v>1593866719</v>
      </c>
      <c r="L26" s="38"/>
      <c r="M26" s="37">
        <v>1531708643</v>
      </c>
      <c r="N26" s="37">
        <v>1627322127</v>
      </c>
      <c r="O26" s="37">
        <v>1729536317</v>
      </c>
      <c r="P26" s="37">
        <v>1768922319</v>
      </c>
      <c r="Q26" s="38"/>
      <c r="R26" s="37">
        <v>1672171888</v>
      </c>
      <c r="S26" s="37">
        <v>1812753391</v>
      </c>
      <c r="T26" s="37">
        <v>1918550130</v>
      </c>
      <c r="U26" s="37">
        <v>2250399479</v>
      </c>
      <c r="V26" s="39"/>
      <c r="W26" s="37">
        <v>2190277319</v>
      </c>
      <c r="X26" s="37">
        <v>2511305115</v>
      </c>
      <c r="Y26" s="37">
        <v>2649476911</v>
      </c>
      <c r="Z26" s="37">
        <v>2876024495</v>
      </c>
      <c r="AB26" s="37">
        <v>2763836688</v>
      </c>
      <c r="AC26" s="37">
        <v>3053255344</v>
      </c>
      <c r="AD26" s="37">
        <v>3326840213</v>
      </c>
      <c r="AE26" s="37">
        <v>3448086109</v>
      </c>
      <c r="AG26" s="37">
        <v>3281445959</v>
      </c>
      <c r="AH26" s="37">
        <v>3299658855</v>
      </c>
      <c r="AI26" s="37">
        <v>3375032237</v>
      </c>
      <c r="AJ26" s="37">
        <v>3471080682</v>
      </c>
      <c r="AL26" s="37">
        <v>3418500668</v>
      </c>
      <c r="AM26" s="37">
        <v>3701198775</v>
      </c>
      <c r="AN26" s="37"/>
      <c r="AO26" s="37"/>
    </row>
    <row r="27" spans="1:41" ht="15.75" x14ac:dyDescent="0.25">
      <c r="A27" s="39" t="s">
        <v>39</v>
      </c>
      <c r="B27" s="26"/>
      <c r="C27" s="37">
        <v>595010975</v>
      </c>
      <c r="D27" s="37">
        <v>594432674</v>
      </c>
      <c r="E27" s="37">
        <v>618591713</v>
      </c>
      <c r="F27" s="37">
        <v>653790231</v>
      </c>
      <c r="G27" s="38"/>
      <c r="H27" s="37">
        <v>551020145</v>
      </c>
      <c r="I27" s="37">
        <v>607895703</v>
      </c>
      <c r="J27" s="37">
        <v>653750358</v>
      </c>
      <c r="K27" s="37">
        <v>701081710</v>
      </c>
      <c r="L27" s="38"/>
      <c r="M27" s="37">
        <v>612392801</v>
      </c>
      <c r="N27" s="37">
        <v>666301372</v>
      </c>
      <c r="O27" s="37">
        <v>706112511</v>
      </c>
      <c r="P27" s="37">
        <v>724505708</v>
      </c>
      <c r="Q27" s="38"/>
      <c r="R27" s="37">
        <v>738109231</v>
      </c>
      <c r="S27" s="37">
        <v>746031560</v>
      </c>
      <c r="T27" s="37">
        <v>771278877</v>
      </c>
      <c r="U27" s="37">
        <v>770247379</v>
      </c>
      <c r="V27" s="39"/>
      <c r="W27" s="37">
        <v>718038032</v>
      </c>
      <c r="X27" s="37">
        <v>789472230</v>
      </c>
      <c r="Y27" s="37">
        <v>793405941</v>
      </c>
      <c r="Z27" s="37">
        <v>894403690</v>
      </c>
      <c r="AB27" s="37">
        <v>743335614</v>
      </c>
      <c r="AC27" s="37">
        <v>868091458</v>
      </c>
      <c r="AD27" s="37">
        <v>978560402</v>
      </c>
      <c r="AE27" s="37">
        <v>1103834057</v>
      </c>
      <c r="AG27" s="37">
        <v>920637901</v>
      </c>
      <c r="AH27" s="37">
        <v>920911640</v>
      </c>
      <c r="AI27" s="37">
        <v>941878062</v>
      </c>
      <c r="AJ27" s="37">
        <v>964150799</v>
      </c>
      <c r="AL27" s="37">
        <v>833540964</v>
      </c>
      <c r="AM27" s="37">
        <v>932713469</v>
      </c>
      <c r="AN27" s="37"/>
      <c r="AO27" s="37"/>
    </row>
    <row r="28" spans="1:41" ht="15.75" x14ac:dyDescent="0.25">
      <c r="A28" s="39" t="s">
        <v>167</v>
      </c>
      <c r="B28" s="26"/>
      <c r="C28" s="38">
        <v>83850761</v>
      </c>
      <c r="D28" s="38">
        <v>80020402</v>
      </c>
      <c r="E28" s="38">
        <v>81449619</v>
      </c>
      <c r="F28" s="38">
        <v>84189163</v>
      </c>
      <c r="G28" s="38"/>
      <c r="H28" s="38">
        <v>83186706</v>
      </c>
      <c r="I28" s="38">
        <v>83501033</v>
      </c>
      <c r="J28" s="38">
        <v>84622311</v>
      </c>
      <c r="K28" s="38">
        <v>68674237</v>
      </c>
      <c r="L28" s="38"/>
      <c r="M28" s="38">
        <v>68671676</v>
      </c>
      <c r="N28" s="38">
        <v>72510855</v>
      </c>
      <c r="O28" s="38">
        <v>72951533</v>
      </c>
      <c r="P28" s="38">
        <v>77522946</v>
      </c>
      <c r="Q28" s="38"/>
      <c r="R28" s="38">
        <v>76926575</v>
      </c>
      <c r="S28" s="38">
        <v>76535073</v>
      </c>
      <c r="T28" s="38">
        <v>76575575</v>
      </c>
      <c r="U28" s="38">
        <v>74794100</v>
      </c>
      <c r="V28" s="39"/>
      <c r="W28" s="38">
        <v>74975012</v>
      </c>
      <c r="X28" s="38">
        <v>75106907</v>
      </c>
      <c r="Y28" s="38">
        <v>78017698</v>
      </c>
      <c r="Z28" s="38">
        <v>81218536</v>
      </c>
      <c r="AB28" s="38">
        <v>84049769</v>
      </c>
      <c r="AC28" s="38">
        <v>89337103</v>
      </c>
      <c r="AD28" s="38">
        <v>96275887</v>
      </c>
      <c r="AE28" s="38">
        <v>92746498</v>
      </c>
      <c r="AG28" s="38">
        <v>92467550</v>
      </c>
      <c r="AH28" s="38">
        <v>99508981</v>
      </c>
      <c r="AI28" s="38">
        <v>105778777</v>
      </c>
      <c r="AJ28" s="38">
        <v>144839984</v>
      </c>
      <c r="AL28" s="38">
        <v>147135141</v>
      </c>
      <c r="AM28" s="38">
        <v>176608960</v>
      </c>
      <c r="AN28" s="38"/>
      <c r="AO28" s="38"/>
    </row>
    <row r="29" spans="1:41" ht="15.75" x14ac:dyDescent="0.25">
      <c r="A29" s="39" t="s">
        <v>153</v>
      </c>
      <c r="B29" s="26"/>
      <c r="C29" s="37"/>
      <c r="D29" s="37"/>
      <c r="E29" s="37"/>
      <c r="F29" s="37"/>
      <c r="G29" s="38"/>
      <c r="H29" s="37"/>
      <c r="I29" s="37"/>
      <c r="J29" s="37"/>
      <c r="K29" s="37"/>
      <c r="L29" s="38"/>
      <c r="M29" s="37"/>
      <c r="N29" s="37"/>
      <c r="O29" s="37"/>
      <c r="P29" s="37"/>
      <c r="Q29" s="38"/>
      <c r="R29" s="37"/>
      <c r="S29" s="37"/>
      <c r="T29" s="37"/>
      <c r="U29" s="37"/>
      <c r="V29" s="39"/>
      <c r="W29" s="37"/>
      <c r="X29" s="37"/>
      <c r="Y29" s="37"/>
      <c r="Z29" s="37"/>
      <c r="AB29" s="37"/>
      <c r="AC29" s="37"/>
      <c r="AD29" s="37"/>
      <c r="AE29" s="37"/>
      <c r="AG29" s="37"/>
      <c r="AH29" s="37"/>
      <c r="AI29" s="37"/>
      <c r="AJ29" s="37"/>
      <c r="AL29" s="37"/>
      <c r="AM29" s="37"/>
      <c r="AN29" s="37"/>
      <c r="AO29" s="37"/>
    </row>
    <row r="30" spans="1:41" ht="15.75" x14ac:dyDescent="0.25">
      <c r="A30" s="39" t="s">
        <v>43</v>
      </c>
      <c r="B30" s="26"/>
      <c r="C30" s="37">
        <v>1087650311</v>
      </c>
      <c r="D30" s="37">
        <v>1090386419</v>
      </c>
      <c r="E30" s="37">
        <v>1093642482</v>
      </c>
      <c r="F30" s="37">
        <v>1095198541</v>
      </c>
      <c r="G30" s="38"/>
      <c r="H30" s="37">
        <v>1128415584</v>
      </c>
      <c r="I30" s="37">
        <v>1204490326</v>
      </c>
      <c r="J30" s="37">
        <v>1282800445</v>
      </c>
      <c r="K30" s="37">
        <v>1369995141</v>
      </c>
      <c r="L30" s="38"/>
      <c r="M30" s="37">
        <v>1421325998</v>
      </c>
      <c r="N30" s="37">
        <v>1541908092</v>
      </c>
      <c r="O30" s="37">
        <v>1655661758</v>
      </c>
      <c r="P30" s="37">
        <v>1799845816</v>
      </c>
      <c r="Q30" s="38"/>
      <c r="R30" s="37">
        <v>1852654114</v>
      </c>
      <c r="S30" s="37">
        <v>1847068256</v>
      </c>
      <c r="T30" s="37">
        <v>1859792380</v>
      </c>
      <c r="U30" s="37">
        <v>1882499675</v>
      </c>
      <c r="V30" s="39"/>
      <c r="W30" s="37">
        <v>1860235435</v>
      </c>
      <c r="X30" s="37">
        <v>1883658765</v>
      </c>
      <c r="Y30" s="37">
        <v>1887047565</v>
      </c>
      <c r="Z30" s="37">
        <v>1901318502</v>
      </c>
      <c r="AB30" s="37">
        <v>1891236353</v>
      </c>
      <c r="AC30" s="37">
        <v>1898155275</v>
      </c>
      <c r="AD30" s="37">
        <v>1896054661</v>
      </c>
      <c r="AE30" s="37">
        <v>1945199882</v>
      </c>
      <c r="AG30" s="37">
        <v>1924249136</v>
      </c>
      <c r="AH30" s="37">
        <v>1906938707</v>
      </c>
      <c r="AI30" s="37">
        <v>1896793371</v>
      </c>
      <c r="AJ30" s="37">
        <v>1939085381</v>
      </c>
      <c r="AL30" s="37">
        <v>1920523349</v>
      </c>
      <c r="AM30" s="37">
        <v>1909443258</v>
      </c>
      <c r="AN30" s="37"/>
      <c r="AO30" s="37"/>
    </row>
    <row r="31" spans="1:41" s="18" customFormat="1" ht="15.75" x14ac:dyDescent="0.25">
      <c r="A31" s="48" t="s">
        <v>44</v>
      </c>
      <c r="B31" s="35"/>
      <c r="C31" s="69">
        <v>0</v>
      </c>
      <c r="D31" s="70">
        <v>0</v>
      </c>
      <c r="E31" s="69">
        <v>0</v>
      </c>
      <c r="F31" s="69">
        <v>0</v>
      </c>
      <c r="G31" s="71"/>
      <c r="H31" s="69">
        <v>0</v>
      </c>
      <c r="I31" s="69">
        <v>0</v>
      </c>
      <c r="J31" s="69">
        <v>0</v>
      </c>
      <c r="K31" s="69">
        <v>0</v>
      </c>
      <c r="L31" s="71"/>
      <c r="M31" s="69">
        <v>979247</v>
      </c>
      <c r="N31" s="69">
        <v>994845</v>
      </c>
      <c r="O31" s="69">
        <v>941350</v>
      </c>
      <c r="P31" s="69">
        <v>1163028</v>
      </c>
      <c r="Q31" s="71"/>
      <c r="R31" s="69">
        <v>882201</v>
      </c>
      <c r="S31" s="69">
        <v>933653</v>
      </c>
      <c r="T31" s="69">
        <v>843820</v>
      </c>
      <c r="U31" s="69">
        <v>0</v>
      </c>
      <c r="V31" s="48"/>
      <c r="W31" s="69">
        <v>0</v>
      </c>
      <c r="X31" s="69">
        <v>0</v>
      </c>
      <c r="Y31" s="69">
        <v>0</v>
      </c>
      <c r="Z31" s="69">
        <v>0</v>
      </c>
      <c r="AB31" s="69">
        <v>0</v>
      </c>
      <c r="AC31" s="69">
        <v>0</v>
      </c>
      <c r="AD31" s="69">
        <v>0</v>
      </c>
      <c r="AE31" s="69">
        <v>0</v>
      </c>
      <c r="AG31" s="69">
        <v>0</v>
      </c>
      <c r="AH31" s="69">
        <v>0</v>
      </c>
      <c r="AI31" s="69">
        <v>0</v>
      </c>
      <c r="AJ31" s="69">
        <v>0</v>
      </c>
      <c r="AL31" s="69">
        <v>0</v>
      </c>
      <c r="AM31" s="69">
        <v>0</v>
      </c>
      <c r="AN31" s="69"/>
      <c r="AO31" s="69"/>
    </row>
    <row r="32" spans="1:41" ht="15.75" x14ac:dyDescent="0.25">
      <c r="A32" s="39" t="s">
        <v>84</v>
      </c>
      <c r="B32" s="26"/>
      <c r="C32" s="37">
        <v>0</v>
      </c>
      <c r="D32" s="72">
        <v>0</v>
      </c>
      <c r="E32" s="37">
        <v>0</v>
      </c>
      <c r="F32" s="37">
        <v>0</v>
      </c>
      <c r="G32" s="38"/>
      <c r="H32" s="37">
        <v>0</v>
      </c>
      <c r="I32" s="37">
        <v>0</v>
      </c>
      <c r="J32" s="37">
        <v>0</v>
      </c>
      <c r="K32" s="37">
        <v>0</v>
      </c>
      <c r="L32" s="38"/>
      <c r="M32" s="37">
        <v>0</v>
      </c>
      <c r="N32" s="37">
        <v>0</v>
      </c>
      <c r="O32" s="37">
        <v>0</v>
      </c>
      <c r="P32" s="37">
        <v>0</v>
      </c>
      <c r="Q32" s="38"/>
      <c r="R32" s="37">
        <v>219689</v>
      </c>
      <c r="S32" s="37">
        <v>0</v>
      </c>
      <c r="T32" s="37">
        <v>0</v>
      </c>
      <c r="U32" s="37">
        <v>0</v>
      </c>
      <c r="V32" s="39"/>
      <c r="W32" s="37">
        <v>0</v>
      </c>
      <c r="X32" s="37">
        <v>0</v>
      </c>
      <c r="Y32" s="37">
        <v>0</v>
      </c>
      <c r="Z32" s="37">
        <v>0</v>
      </c>
      <c r="AB32" s="37">
        <v>0</v>
      </c>
      <c r="AC32" s="37">
        <v>0</v>
      </c>
      <c r="AD32" s="37">
        <v>0</v>
      </c>
      <c r="AE32" s="37">
        <v>0</v>
      </c>
      <c r="AG32" s="37">
        <v>0</v>
      </c>
      <c r="AH32" s="37">
        <v>0</v>
      </c>
      <c r="AI32" s="37">
        <v>0</v>
      </c>
      <c r="AJ32" s="37">
        <v>0</v>
      </c>
      <c r="AL32" s="37">
        <v>0</v>
      </c>
      <c r="AM32" s="37">
        <v>0</v>
      </c>
      <c r="AN32" s="37"/>
      <c r="AO32" s="37"/>
    </row>
    <row r="33" spans="1:41" ht="15.75" x14ac:dyDescent="0.25">
      <c r="A33" s="39" t="s">
        <v>45</v>
      </c>
      <c r="B33" s="26"/>
      <c r="C33" s="37">
        <v>8081467</v>
      </c>
      <c r="D33" s="37">
        <v>10348868</v>
      </c>
      <c r="E33" s="37">
        <v>12369473</v>
      </c>
      <c r="F33" s="37">
        <v>10738768</v>
      </c>
      <c r="G33" s="38"/>
      <c r="H33" s="37">
        <v>10955021</v>
      </c>
      <c r="I33" s="37">
        <v>8367656</v>
      </c>
      <c r="J33" s="37">
        <v>13642694</v>
      </c>
      <c r="K33" s="37">
        <v>19901505</v>
      </c>
      <c r="L33" s="38"/>
      <c r="M33" s="37">
        <v>20574458</v>
      </c>
      <c r="N33" s="37">
        <v>21395885</v>
      </c>
      <c r="O33" s="37">
        <v>21835563</v>
      </c>
      <c r="P33" s="37">
        <v>33138058</v>
      </c>
      <c r="Q33" s="38"/>
      <c r="R33" s="37">
        <v>33794217</v>
      </c>
      <c r="S33" s="37">
        <v>33532323</v>
      </c>
      <c r="T33" s="37">
        <v>32778058</v>
      </c>
      <c r="U33" s="37">
        <v>35121064</v>
      </c>
      <c r="V33" s="39"/>
      <c r="W33" s="37">
        <v>34371428</v>
      </c>
      <c r="X33" s="37">
        <v>38573548</v>
      </c>
      <c r="Y33" s="37">
        <v>40189881</v>
      </c>
      <c r="Z33" s="37">
        <v>45857091</v>
      </c>
      <c r="AB33" s="37">
        <v>48462068</v>
      </c>
      <c r="AC33" s="37">
        <v>49546002</v>
      </c>
      <c r="AD33" s="37">
        <v>56069029</v>
      </c>
      <c r="AE33" s="37">
        <v>60328328</v>
      </c>
      <c r="AG33" s="37">
        <v>67886773</v>
      </c>
      <c r="AH33" s="37">
        <v>71287298</v>
      </c>
      <c r="AI33" s="37">
        <v>75991415</v>
      </c>
      <c r="AJ33" s="37">
        <v>75650297</v>
      </c>
      <c r="AL33" s="37">
        <v>75357653</v>
      </c>
      <c r="AM33" s="37">
        <v>75269786</v>
      </c>
      <c r="AN33" s="37"/>
      <c r="AO33" s="37"/>
    </row>
    <row r="34" spans="1:41" ht="15.75" x14ac:dyDescent="0.25">
      <c r="A34" s="39" t="s">
        <v>154</v>
      </c>
      <c r="B34" s="26"/>
      <c r="C34" s="73">
        <v>1095731778</v>
      </c>
      <c r="D34" s="73">
        <v>1100735287</v>
      </c>
      <c r="E34" s="73">
        <v>1106011955</v>
      </c>
      <c r="F34" s="73">
        <v>1105937309</v>
      </c>
      <c r="G34" s="38"/>
      <c r="H34" s="73">
        <v>1139370605</v>
      </c>
      <c r="I34" s="73">
        <v>1212857982</v>
      </c>
      <c r="J34" s="73">
        <v>1296443139</v>
      </c>
      <c r="K34" s="73">
        <v>1389896646</v>
      </c>
      <c r="L34" s="38"/>
      <c r="M34" s="73">
        <v>1442879703</v>
      </c>
      <c r="N34" s="73">
        <v>1564298822</v>
      </c>
      <c r="O34" s="73">
        <v>1678438671</v>
      </c>
      <c r="P34" s="73">
        <v>1834146902</v>
      </c>
      <c r="Q34" s="38"/>
      <c r="R34" s="73">
        <v>1887550221</v>
      </c>
      <c r="S34" s="73">
        <v>1881534232</v>
      </c>
      <c r="T34" s="73">
        <v>1893414258</v>
      </c>
      <c r="U34" s="73">
        <v>1917620739</v>
      </c>
      <c r="V34" s="39"/>
      <c r="W34" s="73">
        <v>1894606863</v>
      </c>
      <c r="X34" s="73">
        <v>1922232313</v>
      </c>
      <c r="Y34" s="73">
        <v>1927237446</v>
      </c>
      <c r="Z34" s="73">
        <v>1947175593</v>
      </c>
      <c r="AB34" s="73">
        <v>1939698421</v>
      </c>
      <c r="AC34" s="73">
        <v>1947701277</v>
      </c>
      <c r="AD34" s="73">
        <v>1952123690</v>
      </c>
      <c r="AE34" s="73">
        <v>2005528210</v>
      </c>
      <c r="AG34" s="73">
        <v>1992135909</v>
      </c>
      <c r="AH34" s="73">
        <v>1978226005</v>
      </c>
      <c r="AI34" s="73">
        <v>1972784786</v>
      </c>
      <c r="AJ34" s="73">
        <v>2014735678</v>
      </c>
      <c r="AL34" s="73">
        <v>1995881002</v>
      </c>
      <c r="AM34" s="73">
        <v>1984713044</v>
      </c>
      <c r="AN34" s="73"/>
      <c r="AO34" s="73"/>
    </row>
    <row r="35" spans="1:41" ht="15.75" x14ac:dyDescent="0.25">
      <c r="A35" s="39"/>
      <c r="B35" s="26"/>
      <c r="C35" s="37"/>
      <c r="D35" s="37"/>
      <c r="E35" s="37"/>
      <c r="F35" s="37"/>
      <c r="G35" s="38"/>
      <c r="H35" s="37"/>
      <c r="I35" s="37"/>
      <c r="J35" s="37"/>
      <c r="K35" s="37"/>
      <c r="L35" s="38"/>
      <c r="M35" s="37"/>
      <c r="N35" s="37"/>
      <c r="O35" s="37"/>
      <c r="P35" s="37"/>
      <c r="Q35" s="38"/>
      <c r="R35" s="37"/>
      <c r="S35" s="37"/>
      <c r="T35" s="37"/>
      <c r="U35" s="37"/>
      <c r="V35" s="39"/>
      <c r="W35" s="37"/>
      <c r="X35" s="37"/>
      <c r="Y35" s="37"/>
      <c r="Z35" s="37"/>
      <c r="AB35" s="37"/>
      <c r="AC35" s="37"/>
      <c r="AD35" s="37"/>
      <c r="AE35" s="37"/>
      <c r="AG35" s="37"/>
      <c r="AH35" s="37"/>
      <c r="AI35" s="37"/>
      <c r="AJ35" s="37"/>
      <c r="AL35" s="37"/>
      <c r="AM35" s="37"/>
      <c r="AN35" s="37"/>
      <c r="AO35" s="37"/>
    </row>
    <row r="36" spans="1:41" ht="15.75" x14ac:dyDescent="0.25">
      <c r="A36" s="39" t="s">
        <v>147</v>
      </c>
      <c r="B36" s="26"/>
      <c r="C36" s="37">
        <v>0</v>
      </c>
      <c r="D36" s="37">
        <v>0</v>
      </c>
      <c r="E36" s="37">
        <v>0</v>
      </c>
      <c r="F36" s="37">
        <v>0</v>
      </c>
      <c r="G36" s="38"/>
      <c r="H36" s="37">
        <v>0</v>
      </c>
      <c r="I36" s="37">
        <v>0</v>
      </c>
      <c r="J36" s="37">
        <v>0</v>
      </c>
      <c r="K36" s="37">
        <v>0</v>
      </c>
      <c r="L36" s="38"/>
      <c r="M36" s="37">
        <v>0</v>
      </c>
      <c r="N36" s="37">
        <v>0</v>
      </c>
      <c r="O36" s="37">
        <v>0</v>
      </c>
      <c r="P36" s="37">
        <v>0</v>
      </c>
      <c r="Q36" s="38"/>
      <c r="R36" s="37">
        <v>0</v>
      </c>
      <c r="S36" s="37">
        <v>0</v>
      </c>
      <c r="T36" s="37">
        <v>0</v>
      </c>
      <c r="U36" s="37">
        <v>4710172</v>
      </c>
      <c r="V36" s="39"/>
      <c r="W36" s="37">
        <v>4662350</v>
      </c>
      <c r="X36" s="37">
        <v>4385016</v>
      </c>
      <c r="Y36" s="37">
        <v>3884108</v>
      </c>
      <c r="Z36" s="37">
        <v>3473950</v>
      </c>
      <c r="AB36" s="37">
        <v>3175418</v>
      </c>
      <c r="AC36" s="37">
        <v>2970865</v>
      </c>
      <c r="AD36" s="37">
        <v>6348388</v>
      </c>
      <c r="AE36" s="37">
        <v>6372256</v>
      </c>
      <c r="AG36" s="37">
        <v>7317906</v>
      </c>
      <c r="AH36" s="37">
        <v>7952505</v>
      </c>
      <c r="AI36" s="37">
        <v>7523391</v>
      </c>
      <c r="AJ36" s="37">
        <v>7378614</v>
      </c>
      <c r="AL36" s="37">
        <v>6947987</v>
      </c>
      <c r="AM36" s="37">
        <v>6259298</v>
      </c>
      <c r="AN36" s="37"/>
      <c r="AO36" s="37"/>
    </row>
    <row r="37" spans="1:41" ht="15.75" x14ac:dyDescent="0.25">
      <c r="A37" s="39" t="s">
        <v>47</v>
      </c>
      <c r="B37" s="26"/>
      <c r="C37" s="37">
        <v>0</v>
      </c>
      <c r="D37" s="37">
        <v>0</v>
      </c>
      <c r="E37" s="37">
        <v>0</v>
      </c>
      <c r="F37" s="37">
        <v>0</v>
      </c>
      <c r="G37" s="38"/>
      <c r="H37" s="37">
        <v>0</v>
      </c>
      <c r="I37" s="37">
        <v>0</v>
      </c>
      <c r="J37" s="37">
        <v>0</v>
      </c>
      <c r="K37" s="37">
        <v>0</v>
      </c>
      <c r="L37" s="38"/>
      <c r="M37" s="37">
        <v>0</v>
      </c>
      <c r="N37" s="37">
        <v>0</v>
      </c>
      <c r="O37" s="37">
        <v>0</v>
      </c>
      <c r="P37" s="37">
        <v>0</v>
      </c>
      <c r="Q37" s="38"/>
      <c r="R37" s="37">
        <v>0</v>
      </c>
      <c r="S37" s="37">
        <v>6631129</v>
      </c>
      <c r="T37" s="37">
        <v>6631129</v>
      </c>
      <c r="U37" s="37">
        <v>7522781</v>
      </c>
      <c r="V37" s="39"/>
      <c r="W37" s="37">
        <v>7523311</v>
      </c>
      <c r="X37" s="37">
        <v>7523311</v>
      </c>
      <c r="Y37" s="37">
        <v>8399510</v>
      </c>
      <c r="Z37" s="37">
        <v>8421433</v>
      </c>
      <c r="AB37" s="37">
        <v>8521840</v>
      </c>
      <c r="AC37" s="37">
        <v>7545234</v>
      </c>
      <c r="AD37" s="37">
        <v>7545234</v>
      </c>
      <c r="AE37" s="37">
        <v>7974948</v>
      </c>
      <c r="AG37" s="37">
        <v>7974947</v>
      </c>
      <c r="AH37" s="37">
        <v>7974947</v>
      </c>
      <c r="AI37" s="37">
        <v>7974947</v>
      </c>
      <c r="AJ37" s="37">
        <v>8412063</v>
      </c>
      <c r="AL37" s="37">
        <v>8432163</v>
      </c>
      <c r="AM37" s="37">
        <v>8552854</v>
      </c>
      <c r="AN37" s="37"/>
      <c r="AO37" s="37"/>
    </row>
    <row r="38" spans="1:41" ht="15.75" x14ac:dyDescent="0.25">
      <c r="A38" s="39" t="s">
        <v>33</v>
      </c>
      <c r="B38" s="26"/>
      <c r="C38" s="37">
        <v>5062755</v>
      </c>
      <c r="D38" s="37">
        <v>6753231</v>
      </c>
      <c r="E38" s="37">
        <v>6730682</v>
      </c>
      <c r="F38" s="37">
        <v>6970823</v>
      </c>
      <c r="G38" s="38"/>
      <c r="H38" s="37">
        <v>6939604</v>
      </c>
      <c r="I38" s="37">
        <v>7653405</v>
      </c>
      <c r="J38" s="37">
        <v>7616751</v>
      </c>
      <c r="K38" s="37">
        <v>7827223</v>
      </c>
      <c r="L38" s="38"/>
      <c r="M38" s="37">
        <v>4642298</v>
      </c>
      <c r="N38" s="37">
        <v>7769983</v>
      </c>
      <c r="O38" s="37">
        <v>7950188</v>
      </c>
      <c r="P38" s="37">
        <v>12272695</v>
      </c>
      <c r="Q38" s="38"/>
      <c r="R38" s="37">
        <v>11475854</v>
      </c>
      <c r="S38" s="37">
        <v>1294119</v>
      </c>
      <c r="T38" s="37">
        <v>1383733</v>
      </c>
      <c r="U38" s="37">
        <v>1435140</v>
      </c>
      <c r="V38" s="39"/>
      <c r="W38" s="37">
        <v>1341702</v>
      </c>
      <c r="X38" s="37">
        <v>1256904</v>
      </c>
      <c r="Y38" s="37">
        <v>3896842</v>
      </c>
      <c r="Z38" s="37">
        <v>919634</v>
      </c>
      <c r="AB38" s="37">
        <v>1125634</v>
      </c>
      <c r="AC38" s="37">
        <v>1115393</v>
      </c>
      <c r="AD38" s="37">
        <v>1801543</v>
      </c>
      <c r="AE38" s="37">
        <v>10145988</v>
      </c>
      <c r="AG38" s="37">
        <v>16710288</v>
      </c>
      <c r="AH38" s="37">
        <v>19373142</v>
      </c>
      <c r="AI38" s="37">
        <v>7065131</v>
      </c>
      <c r="AJ38" s="37">
        <v>6429088</v>
      </c>
      <c r="AL38" s="37">
        <v>7735119</v>
      </c>
      <c r="AM38" s="37">
        <v>8425123</v>
      </c>
      <c r="AN38" s="37"/>
      <c r="AO38" s="37"/>
    </row>
    <row r="39" spans="1:41" ht="15.75" x14ac:dyDescent="0.25">
      <c r="A39" s="39" t="s">
        <v>32</v>
      </c>
      <c r="B39" s="26"/>
      <c r="C39" s="37">
        <v>0</v>
      </c>
      <c r="D39" s="37">
        <v>0</v>
      </c>
      <c r="E39" s="37">
        <v>0</v>
      </c>
      <c r="F39" s="37">
        <v>0</v>
      </c>
      <c r="G39" s="38"/>
      <c r="H39" s="37">
        <v>0</v>
      </c>
      <c r="I39" s="37">
        <v>0</v>
      </c>
      <c r="J39" s="37">
        <v>0</v>
      </c>
      <c r="K39" s="37">
        <v>0</v>
      </c>
      <c r="L39" s="38"/>
      <c r="M39" s="37">
        <v>3517157</v>
      </c>
      <c r="N39" s="37">
        <v>3517157</v>
      </c>
      <c r="O39" s="37">
        <v>0</v>
      </c>
      <c r="P39" s="37">
        <v>0</v>
      </c>
      <c r="Q39" s="38"/>
      <c r="R39" s="37">
        <v>0</v>
      </c>
      <c r="S39" s="37">
        <v>0</v>
      </c>
      <c r="T39" s="37">
        <v>0</v>
      </c>
      <c r="U39" s="37">
        <v>0</v>
      </c>
      <c r="V39" s="39"/>
      <c r="W39" s="37">
        <v>0</v>
      </c>
      <c r="X39" s="37">
        <v>0</v>
      </c>
      <c r="Y39" s="37">
        <v>0</v>
      </c>
      <c r="Z39" s="37">
        <v>0</v>
      </c>
      <c r="AB39" s="37">
        <v>0</v>
      </c>
      <c r="AC39" s="37">
        <v>0</v>
      </c>
      <c r="AD39" s="37">
        <v>0</v>
      </c>
      <c r="AE39" s="37">
        <v>0</v>
      </c>
      <c r="AG39" s="37">
        <v>0</v>
      </c>
      <c r="AH39" s="37">
        <v>0</v>
      </c>
      <c r="AI39" s="37">
        <v>0</v>
      </c>
      <c r="AJ39" s="37">
        <v>0</v>
      </c>
      <c r="AL39" s="37">
        <v>0</v>
      </c>
      <c r="AM39" s="37">
        <v>0</v>
      </c>
      <c r="AN39" s="37"/>
      <c r="AO39" s="37"/>
    </row>
    <row r="40" spans="1:41" s="16" customFormat="1" ht="15.75" x14ac:dyDescent="0.25">
      <c r="A40" s="78" t="s">
        <v>48</v>
      </c>
      <c r="B40" s="28"/>
      <c r="C40" s="68">
        <v>5246727325</v>
      </c>
      <c r="D40" s="68">
        <v>5343683877</v>
      </c>
      <c r="E40" s="68">
        <v>5459254548</v>
      </c>
      <c r="F40" s="68">
        <v>5614625382</v>
      </c>
      <c r="G40" s="41"/>
      <c r="H40" s="68">
        <v>5345111758</v>
      </c>
      <c r="I40" s="68">
        <v>5624320518</v>
      </c>
      <c r="J40" s="68">
        <v>5835988995</v>
      </c>
      <c r="K40" s="68">
        <v>6016730593</v>
      </c>
      <c r="L40" s="41"/>
      <c r="M40" s="68">
        <v>5929844491</v>
      </c>
      <c r="N40" s="68">
        <v>6240100543</v>
      </c>
      <c r="O40" s="68">
        <v>6509418894</v>
      </c>
      <c r="P40" s="68">
        <v>6802391828</v>
      </c>
      <c r="Q40" s="41"/>
      <c r="R40" s="68">
        <v>6861872244</v>
      </c>
      <c r="S40" s="68">
        <v>7028014418</v>
      </c>
      <c r="T40" s="68">
        <v>7200753302</v>
      </c>
      <c r="U40" s="68">
        <v>7922720802</v>
      </c>
      <c r="V40" s="42"/>
      <c r="W40" s="68">
        <v>7853805221</v>
      </c>
      <c r="X40" s="68">
        <v>8317058662</v>
      </c>
      <c r="Y40" s="68">
        <v>8518342917</v>
      </c>
      <c r="Z40" s="68">
        <v>8915640133</v>
      </c>
      <c r="AB40" s="68">
        <v>8680701184</v>
      </c>
      <c r="AC40" s="68">
        <v>9173455700</v>
      </c>
      <c r="AD40" s="68">
        <v>9647219634</v>
      </c>
      <c r="AE40" s="68">
        <v>10015521361</v>
      </c>
      <c r="AG40" s="68">
        <v>9891008104</v>
      </c>
      <c r="AH40" s="68">
        <v>9950376676</v>
      </c>
      <c r="AI40" s="68">
        <v>10102021803</v>
      </c>
      <c r="AJ40" s="68">
        <v>10360732541</v>
      </c>
      <c r="AL40" s="68">
        <v>10254726556</v>
      </c>
      <c r="AM40" s="68">
        <v>10734545143</v>
      </c>
      <c r="AN40" s="68"/>
      <c r="AO40" s="68"/>
    </row>
    <row r="41" spans="1:41" ht="9.75" customHeight="1" x14ac:dyDescent="0.25">
      <c r="A41" s="39"/>
      <c r="B41" s="26"/>
      <c r="C41" s="37"/>
      <c r="D41" s="37"/>
      <c r="E41" s="37"/>
      <c r="F41" s="37"/>
      <c r="G41" s="38"/>
      <c r="H41" s="37"/>
      <c r="I41" s="37"/>
      <c r="J41" s="37"/>
      <c r="K41" s="37"/>
      <c r="L41" s="38"/>
      <c r="M41" s="37"/>
      <c r="N41" s="37"/>
      <c r="O41" s="37"/>
      <c r="P41" s="37"/>
      <c r="Q41" s="38"/>
      <c r="R41" s="37"/>
      <c r="S41" s="37"/>
      <c r="T41" s="37"/>
      <c r="U41" s="37"/>
      <c r="V41" s="39"/>
      <c r="W41" s="37"/>
      <c r="X41" s="37"/>
      <c r="Y41" s="37"/>
      <c r="Z41" s="37"/>
      <c r="AB41" s="37"/>
      <c r="AC41" s="37"/>
      <c r="AD41" s="37"/>
      <c r="AE41" s="37"/>
      <c r="AG41" s="37"/>
      <c r="AH41" s="37"/>
      <c r="AI41" s="37"/>
      <c r="AJ41" s="37"/>
      <c r="AL41" s="37"/>
      <c r="AM41" s="37"/>
      <c r="AN41" s="37"/>
      <c r="AO41" s="37"/>
    </row>
    <row r="42" spans="1:41" s="16" customFormat="1" ht="16.5" thickBot="1" x14ac:dyDescent="0.3">
      <c r="A42" s="78" t="s">
        <v>49</v>
      </c>
      <c r="B42" s="28"/>
      <c r="C42" s="74">
        <v>5653285556</v>
      </c>
      <c r="D42" s="74">
        <v>5730359773</v>
      </c>
      <c r="E42" s="74">
        <v>5838180052</v>
      </c>
      <c r="F42" s="74">
        <v>5931535343</v>
      </c>
      <c r="G42" s="41"/>
      <c r="H42" s="74">
        <v>5849982145</v>
      </c>
      <c r="I42" s="74">
        <v>5986726933</v>
      </c>
      <c r="J42" s="74">
        <v>6154573875</v>
      </c>
      <c r="K42" s="74">
        <v>6355840963</v>
      </c>
      <c r="L42" s="41"/>
      <c r="M42" s="74">
        <v>6396709108</v>
      </c>
      <c r="N42" s="74">
        <v>6656201539</v>
      </c>
      <c r="O42" s="74">
        <v>6998196891</v>
      </c>
      <c r="P42" s="74">
        <v>7161767257</v>
      </c>
      <c r="Q42" s="41"/>
      <c r="R42" s="74">
        <v>7511723300</v>
      </c>
      <c r="S42" s="74">
        <v>7771638453</v>
      </c>
      <c r="T42" s="74">
        <v>7876545042</v>
      </c>
      <c r="U42" s="74">
        <v>8338845193</v>
      </c>
      <c r="V42" s="42"/>
      <c r="W42" s="74">
        <v>8624603193</v>
      </c>
      <c r="X42" s="74">
        <v>8922068281</v>
      </c>
      <c r="Y42" s="74">
        <v>9031378490</v>
      </c>
      <c r="Z42" s="74">
        <v>9286979856</v>
      </c>
      <c r="AB42" s="74">
        <v>9417777985</v>
      </c>
      <c r="AC42" s="74">
        <v>9752897237</v>
      </c>
      <c r="AD42" s="74">
        <v>10223930739</v>
      </c>
      <c r="AE42" s="74">
        <v>11187938312</v>
      </c>
      <c r="AG42" s="74">
        <v>11316089237</v>
      </c>
      <c r="AH42" s="74">
        <v>10984326965</v>
      </c>
      <c r="AI42" s="74">
        <v>11042983930</v>
      </c>
      <c r="AJ42" s="74">
        <v>11050182098</v>
      </c>
      <c r="AL42" s="74">
        <v>11222906457</v>
      </c>
      <c r="AM42" s="74">
        <v>11717448749</v>
      </c>
      <c r="AN42" s="74"/>
      <c r="AO42" s="74"/>
    </row>
    <row r="43" spans="1:41" ht="16.5" thickTop="1" x14ac:dyDescent="0.25">
      <c r="A43" s="39"/>
      <c r="B43" s="26"/>
      <c r="C43" s="37"/>
      <c r="D43" s="37"/>
      <c r="E43" s="37"/>
      <c r="F43" s="37"/>
      <c r="G43" s="38"/>
      <c r="H43" s="37"/>
      <c r="I43" s="37"/>
      <c r="J43" s="37"/>
      <c r="K43" s="37"/>
      <c r="L43" s="38"/>
      <c r="M43" s="37"/>
      <c r="N43" s="37"/>
      <c r="O43" s="37"/>
      <c r="P43" s="37"/>
      <c r="Q43" s="38"/>
      <c r="R43" s="37"/>
      <c r="S43" s="37"/>
      <c r="T43" s="37"/>
      <c r="U43" s="37"/>
      <c r="V43" s="39"/>
      <c r="W43" s="37"/>
      <c r="X43" s="37"/>
      <c r="Y43" s="37"/>
      <c r="Z43" s="37"/>
      <c r="AB43" s="37"/>
      <c r="AC43" s="37"/>
      <c r="AD43" s="37"/>
      <c r="AE43" s="37"/>
      <c r="AG43" s="37"/>
      <c r="AH43" s="37"/>
      <c r="AI43" s="37"/>
      <c r="AJ43" s="37"/>
      <c r="AL43" s="37"/>
      <c r="AM43" s="37"/>
      <c r="AN43" s="37"/>
      <c r="AO43" s="37"/>
    </row>
    <row r="44" spans="1:41" ht="15.75" x14ac:dyDescent="0.25">
      <c r="A44" s="42" t="s">
        <v>50</v>
      </c>
      <c r="B44" s="26"/>
      <c r="C44" s="37"/>
      <c r="D44" s="37"/>
      <c r="E44" s="37"/>
      <c r="F44" s="37"/>
      <c r="G44" s="38"/>
      <c r="H44" s="37"/>
      <c r="I44" s="37"/>
      <c r="J44" s="37"/>
      <c r="K44" s="37"/>
      <c r="L44" s="38"/>
      <c r="M44" s="37"/>
      <c r="N44" s="37"/>
      <c r="O44" s="37"/>
      <c r="P44" s="37"/>
      <c r="Q44" s="38"/>
      <c r="R44" s="37"/>
      <c r="S44" s="37"/>
      <c r="T44" s="37"/>
      <c r="U44" s="37"/>
      <c r="V44" s="39"/>
      <c r="W44" s="37"/>
      <c r="X44" s="37"/>
      <c r="Y44" s="37"/>
      <c r="Z44" s="37"/>
      <c r="AB44" s="37"/>
      <c r="AC44" s="37"/>
      <c r="AD44" s="37"/>
      <c r="AE44" s="37"/>
      <c r="AG44" s="37"/>
      <c r="AH44" s="37"/>
      <c r="AI44" s="37"/>
      <c r="AJ44" s="37"/>
      <c r="AL44" s="37"/>
      <c r="AM44" s="37"/>
      <c r="AN44" s="37"/>
      <c r="AO44" s="37"/>
    </row>
    <row r="45" spans="1:41" ht="15.75" x14ac:dyDescent="0.25">
      <c r="A45" s="42" t="s">
        <v>51</v>
      </c>
      <c r="B45" s="26"/>
      <c r="C45" s="37"/>
      <c r="D45" s="37"/>
      <c r="E45" s="37"/>
      <c r="F45" s="37"/>
      <c r="G45" s="38"/>
      <c r="H45" s="37"/>
      <c r="I45" s="37"/>
      <c r="J45" s="37"/>
      <c r="K45" s="37"/>
      <c r="L45" s="38"/>
      <c r="M45" s="37"/>
      <c r="N45" s="37"/>
      <c r="O45" s="37"/>
      <c r="P45" s="37"/>
      <c r="Q45" s="38"/>
      <c r="R45" s="37"/>
      <c r="S45" s="37"/>
      <c r="T45" s="37"/>
      <c r="U45" s="37"/>
      <c r="V45" s="39"/>
      <c r="W45" s="37"/>
      <c r="X45" s="37"/>
      <c r="Y45" s="37"/>
      <c r="Z45" s="37"/>
      <c r="AB45" s="37"/>
      <c r="AC45" s="37"/>
      <c r="AD45" s="37"/>
      <c r="AE45" s="37"/>
      <c r="AG45" s="37"/>
      <c r="AH45" s="37"/>
      <c r="AI45" s="37"/>
      <c r="AJ45" s="37"/>
      <c r="AL45" s="37"/>
      <c r="AM45" s="37"/>
      <c r="AN45" s="37"/>
      <c r="AO45" s="37"/>
    </row>
    <row r="46" spans="1:41" ht="15.75" x14ac:dyDescent="0.25">
      <c r="A46" s="39" t="s">
        <v>52</v>
      </c>
      <c r="B46" s="26"/>
      <c r="C46" s="37">
        <v>20242623</v>
      </c>
      <c r="D46" s="37">
        <v>52156121</v>
      </c>
      <c r="E46" s="37">
        <v>52005727</v>
      </c>
      <c r="F46" s="37">
        <v>131474407</v>
      </c>
      <c r="G46" s="38"/>
      <c r="H46" s="37">
        <v>21373059</v>
      </c>
      <c r="I46" s="37">
        <v>22996018</v>
      </c>
      <c r="J46" s="37">
        <v>23936286</v>
      </c>
      <c r="K46" s="37">
        <v>106725720</v>
      </c>
      <c r="L46" s="38"/>
      <c r="M46" s="37">
        <v>105702830</v>
      </c>
      <c r="N46" s="37">
        <v>163606301</v>
      </c>
      <c r="O46" s="37">
        <v>348903787</v>
      </c>
      <c r="P46" s="37">
        <v>24035317</v>
      </c>
      <c r="Q46" s="38"/>
      <c r="R46" s="37">
        <v>61938907</v>
      </c>
      <c r="S46" s="37">
        <v>361657138</v>
      </c>
      <c r="T46" s="37">
        <v>429952075</v>
      </c>
      <c r="U46" s="37">
        <v>54871761</v>
      </c>
      <c r="V46" s="39"/>
      <c r="W46" s="37">
        <v>56344120</v>
      </c>
      <c r="X46" s="37">
        <v>21046233</v>
      </c>
      <c r="Y46" s="37">
        <v>20270292</v>
      </c>
      <c r="Z46" s="37">
        <v>21125581</v>
      </c>
      <c r="AB46" s="37">
        <v>22266270</v>
      </c>
      <c r="AC46" s="37">
        <v>180689805</v>
      </c>
      <c r="AD46" s="37">
        <v>184858275</v>
      </c>
      <c r="AE46" s="37">
        <v>195047279</v>
      </c>
      <c r="AG46" s="37">
        <v>573340981</v>
      </c>
      <c r="AH46" s="37">
        <v>413868443</v>
      </c>
      <c r="AI46" s="37">
        <v>414131067</v>
      </c>
      <c r="AJ46" s="37">
        <v>418004879</v>
      </c>
      <c r="AL46" s="37">
        <v>38794714</v>
      </c>
      <c r="AM46" s="37">
        <v>37474963</v>
      </c>
      <c r="AN46" s="37"/>
      <c r="AO46" s="37"/>
    </row>
    <row r="47" spans="1:41" ht="15.75" x14ac:dyDescent="0.25">
      <c r="A47" s="39" t="s">
        <v>53</v>
      </c>
      <c r="B47" s="26"/>
      <c r="C47" s="37">
        <v>15348351</v>
      </c>
      <c r="D47" s="37">
        <v>13936422</v>
      </c>
      <c r="E47" s="37">
        <v>12836773</v>
      </c>
      <c r="F47" s="37">
        <v>13327427</v>
      </c>
      <c r="G47" s="38"/>
      <c r="H47" s="37">
        <v>117560916</v>
      </c>
      <c r="I47" s="37">
        <v>116591963</v>
      </c>
      <c r="J47" s="37">
        <v>266698675</v>
      </c>
      <c r="K47" s="37">
        <v>267042523</v>
      </c>
      <c r="L47" s="38"/>
      <c r="M47" s="37">
        <v>260981117</v>
      </c>
      <c r="N47" s="37">
        <v>261264367</v>
      </c>
      <c r="O47" s="37">
        <v>210627562</v>
      </c>
      <c r="P47" s="37">
        <v>216548659</v>
      </c>
      <c r="Q47" s="38"/>
      <c r="R47" s="37">
        <v>124485713</v>
      </c>
      <c r="S47" s="37">
        <v>115539445</v>
      </c>
      <c r="T47" s="37">
        <v>21278815</v>
      </c>
      <c r="U47" s="37">
        <v>16122511</v>
      </c>
      <c r="V47" s="39"/>
      <c r="W47" s="37">
        <v>148422412</v>
      </c>
      <c r="X47" s="37">
        <v>146297833</v>
      </c>
      <c r="Y47" s="37">
        <v>162440054</v>
      </c>
      <c r="Z47" s="37">
        <v>141285843</v>
      </c>
      <c r="AB47" s="37">
        <v>185938588</v>
      </c>
      <c r="AC47" s="37">
        <v>186560228</v>
      </c>
      <c r="AD47" s="37">
        <v>205179964</v>
      </c>
      <c r="AE47" s="37">
        <v>181674402</v>
      </c>
      <c r="AG47" s="37">
        <v>44411009</v>
      </c>
      <c r="AH47" s="37">
        <v>38954107</v>
      </c>
      <c r="AI47" s="37">
        <v>223273859</v>
      </c>
      <c r="AJ47" s="37">
        <v>194813456</v>
      </c>
      <c r="AL47" s="37">
        <v>207307218</v>
      </c>
      <c r="AM47" s="37">
        <v>204475586</v>
      </c>
      <c r="AN47" s="37"/>
      <c r="AO47" s="37"/>
    </row>
    <row r="48" spans="1:41" ht="15.75" x14ac:dyDescent="0.25">
      <c r="A48" s="39" t="s">
        <v>54</v>
      </c>
      <c r="B48" s="26"/>
      <c r="C48" s="37">
        <v>324186630</v>
      </c>
      <c r="D48" s="37">
        <v>120011256</v>
      </c>
      <c r="E48" s="37">
        <v>316806015</v>
      </c>
      <c r="F48" s="37">
        <v>113175112</v>
      </c>
      <c r="G48" s="38"/>
      <c r="H48" s="37">
        <v>316400454</v>
      </c>
      <c r="I48" s="37">
        <v>118365075</v>
      </c>
      <c r="J48" s="37">
        <v>258169439</v>
      </c>
      <c r="K48" s="37">
        <v>149268582</v>
      </c>
      <c r="L48" s="38"/>
      <c r="M48" s="37">
        <v>468312370</v>
      </c>
      <c r="N48" s="37">
        <v>368401824</v>
      </c>
      <c r="O48" s="37">
        <v>291572919</v>
      </c>
      <c r="P48" s="37">
        <v>158071603</v>
      </c>
      <c r="Q48" s="38"/>
      <c r="R48" s="37">
        <v>560374686</v>
      </c>
      <c r="S48" s="37">
        <v>371741788</v>
      </c>
      <c r="T48" s="37">
        <v>299723996</v>
      </c>
      <c r="U48" s="37">
        <v>176428216</v>
      </c>
      <c r="V48" s="39"/>
      <c r="W48" s="37">
        <v>602698597</v>
      </c>
      <c r="X48" s="37">
        <v>436980808</v>
      </c>
      <c r="Y48" s="37">
        <v>326470138</v>
      </c>
      <c r="Z48" s="37">
        <v>151551890</v>
      </c>
      <c r="AB48" s="37">
        <v>652793419</v>
      </c>
      <c r="AC48" s="37">
        <v>462576438</v>
      </c>
      <c r="AD48" s="37">
        <v>357810091</v>
      </c>
      <c r="AE48" s="37">
        <v>192230828</v>
      </c>
      <c r="AG48" s="37">
        <v>656866358</v>
      </c>
      <c r="AH48" s="37">
        <v>453942219</v>
      </c>
      <c r="AI48" s="37">
        <v>257149152</v>
      </c>
      <c r="AJ48" s="37">
        <v>121705596</v>
      </c>
      <c r="AL48" s="37">
        <v>661641667</v>
      </c>
      <c r="AM48" s="37">
        <v>678906633</v>
      </c>
      <c r="AN48" s="37"/>
      <c r="AO48" s="37"/>
    </row>
    <row r="49" spans="1:41" ht="15.75" x14ac:dyDescent="0.25">
      <c r="A49" s="39" t="s">
        <v>55</v>
      </c>
      <c r="B49" s="26"/>
      <c r="C49" s="37">
        <v>8809586</v>
      </c>
      <c r="D49" s="37">
        <v>7722479</v>
      </c>
      <c r="E49" s="37">
        <v>8384381</v>
      </c>
      <c r="F49" s="37">
        <v>8392697</v>
      </c>
      <c r="G49" s="38"/>
      <c r="H49" s="37">
        <v>9568088</v>
      </c>
      <c r="I49" s="37">
        <v>8853981</v>
      </c>
      <c r="J49" s="37">
        <v>8578077</v>
      </c>
      <c r="K49" s="37">
        <v>8067048</v>
      </c>
      <c r="L49" s="38"/>
      <c r="M49" s="37">
        <v>9288650</v>
      </c>
      <c r="N49" s="37">
        <v>8193809</v>
      </c>
      <c r="O49" s="37">
        <v>9430495</v>
      </c>
      <c r="P49" s="37">
        <v>8768850</v>
      </c>
      <c r="Q49" s="38"/>
      <c r="R49" s="37">
        <v>9974665</v>
      </c>
      <c r="S49" s="37">
        <v>9175415</v>
      </c>
      <c r="T49" s="37">
        <v>10096439</v>
      </c>
      <c r="U49" s="37">
        <v>9425751</v>
      </c>
      <c r="V49" s="39"/>
      <c r="W49" s="37">
        <v>10365900</v>
      </c>
      <c r="X49" s="37">
        <v>9313218</v>
      </c>
      <c r="Y49" s="37">
        <v>10127899</v>
      </c>
      <c r="Z49" s="37">
        <v>8426697</v>
      </c>
      <c r="AB49" s="37">
        <v>9961848</v>
      </c>
      <c r="AC49" s="37">
        <v>8978235</v>
      </c>
      <c r="AD49" s="37">
        <v>10553187</v>
      </c>
      <c r="AE49" s="37">
        <v>9877403</v>
      </c>
      <c r="AG49" s="37">
        <v>11763329</v>
      </c>
      <c r="AH49" s="37">
        <v>8445426</v>
      </c>
      <c r="AI49" s="37">
        <v>11483852</v>
      </c>
      <c r="AJ49" s="37">
        <v>11362293</v>
      </c>
      <c r="AL49" s="37">
        <v>14283631</v>
      </c>
      <c r="AM49" s="37">
        <v>13427259</v>
      </c>
      <c r="AN49" s="37"/>
      <c r="AO49" s="37"/>
    </row>
    <row r="50" spans="1:41" ht="15.75" x14ac:dyDescent="0.25">
      <c r="A50" s="39" t="s">
        <v>56</v>
      </c>
      <c r="B50" s="26"/>
      <c r="C50" s="37">
        <v>0</v>
      </c>
      <c r="D50" s="37">
        <v>11052139</v>
      </c>
      <c r="E50" s="37">
        <v>24225499</v>
      </c>
      <c r="F50" s="37">
        <v>26294505</v>
      </c>
      <c r="G50" s="38"/>
      <c r="H50" s="37">
        <v>34400617</v>
      </c>
      <c r="I50" s="37">
        <v>7324422</v>
      </c>
      <c r="J50" s="37">
        <v>18186538</v>
      </c>
      <c r="K50" s="37">
        <v>10013048</v>
      </c>
      <c r="L50" s="38"/>
      <c r="M50" s="37">
        <v>7236898</v>
      </c>
      <c r="N50" s="37">
        <v>0</v>
      </c>
      <c r="O50" s="37">
        <v>0</v>
      </c>
      <c r="P50" s="37">
        <v>0</v>
      </c>
      <c r="Q50" s="38"/>
      <c r="R50" s="37">
        <v>0</v>
      </c>
      <c r="S50" s="37">
        <v>0</v>
      </c>
      <c r="T50" s="37">
        <v>31856842</v>
      </c>
      <c r="U50" s="37">
        <v>39689034</v>
      </c>
      <c r="V50" s="39"/>
      <c r="W50" s="37">
        <v>55146103</v>
      </c>
      <c r="X50" s="37">
        <v>24355024</v>
      </c>
      <c r="Y50" s="37">
        <v>35489456</v>
      </c>
      <c r="Z50" s="37">
        <v>48972407</v>
      </c>
      <c r="AB50" s="37">
        <v>67074089</v>
      </c>
      <c r="AC50" s="37">
        <v>13498625</v>
      </c>
      <c r="AD50" s="37">
        <v>20242258</v>
      </c>
      <c r="AE50" s="37">
        <v>0</v>
      </c>
      <c r="AG50" s="37">
        <v>0</v>
      </c>
      <c r="AH50" s="37">
        <v>0</v>
      </c>
      <c r="AI50" s="37">
        <v>0</v>
      </c>
      <c r="AJ50" s="37">
        <v>0</v>
      </c>
      <c r="AL50" s="37">
        <v>0</v>
      </c>
      <c r="AM50" s="37">
        <v>0</v>
      </c>
      <c r="AN50" s="37"/>
      <c r="AO50" s="37"/>
    </row>
    <row r="51" spans="1:41" ht="15.75" x14ac:dyDescent="0.25">
      <c r="A51" s="39" t="s">
        <v>57</v>
      </c>
      <c r="B51" s="26"/>
      <c r="C51" s="37">
        <v>0</v>
      </c>
      <c r="D51" s="37">
        <v>0</v>
      </c>
      <c r="E51" s="37">
        <v>0</v>
      </c>
      <c r="F51" s="37">
        <v>0</v>
      </c>
      <c r="G51" s="38"/>
      <c r="H51" s="37">
        <v>0</v>
      </c>
      <c r="I51" s="37">
        <v>0</v>
      </c>
      <c r="J51" s="37">
        <v>0</v>
      </c>
      <c r="K51" s="37">
        <v>0</v>
      </c>
      <c r="L51" s="38"/>
      <c r="M51" s="37">
        <v>0</v>
      </c>
      <c r="N51" s="37">
        <v>0</v>
      </c>
      <c r="O51" s="37">
        <v>0</v>
      </c>
      <c r="P51" s="37">
        <v>0</v>
      </c>
      <c r="Q51" s="38"/>
      <c r="R51" s="37">
        <v>0</v>
      </c>
      <c r="S51" s="37">
        <v>0</v>
      </c>
      <c r="T51" s="37">
        <v>0</v>
      </c>
      <c r="U51" s="37">
        <v>0</v>
      </c>
      <c r="V51" s="39"/>
      <c r="W51" s="37">
        <v>0</v>
      </c>
      <c r="X51" s="37">
        <v>0</v>
      </c>
      <c r="Y51" s="37">
        <v>0</v>
      </c>
      <c r="Z51" s="37">
        <v>18192294</v>
      </c>
      <c r="AB51" s="37">
        <v>22387275</v>
      </c>
      <c r="AC51" s="37">
        <v>21160520</v>
      </c>
      <c r="AD51" s="37">
        <v>29509245</v>
      </c>
      <c r="AE51" s="37">
        <v>28805917</v>
      </c>
      <c r="AG51" s="37">
        <v>26283066</v>
      </c>
      <c r="AH51" s="37">
        <v>20082122</v>
      </c>
      <c r="AI51" s="37">
        <v>18765201</v>
      </c>
      <c r="AJ51" s="37">
        <v>24343572</v>
      </c>
      <c r="AL51" s="37">
        <v>22531017</v>
      </c>
      <c r="AM51" s="37">
        <v>19716397</v>
      </c>
      <c r="AN51" s="37"/>
      <c r="AO51" s="37"/>
    </row>
    <row r="52" spans="1:41" ht="15.75" x14ac:dyDescent="0.25">
      <c r="A52" s="39" t="s">
        <v>58</v>
      </c>
      <c r="B52" s="26"/>
      <c r="C52" s="37">
        <v>19248407</v>
      </c>
      <c r="D52" s="37">
        <v>20842179</v>
      </c>
      <c r="E52" s="37">
        <v>16152268</v>
      </c>
      <c r="F52" s="37">
        <v>24981420</v>
      </c>
      <c r="G52" s="38"/>
      <c r="H52" s="37">
        <v>23460966</v>
      </c>
      <c r="I52" s="37">
        <v>17027825</v>
      </c>
      <c r="J52" s="37">
        <v>15953061</v>
      </c>
      <c r="K52" s="37">
        <v>20900905</v>
      </c>
      <c r="L52" s="38"/>
      <c r="M52" s="37">
        <v>20139582</v>
      </c>
      <c r="N52" s="37">
        <v>18501579</v>
      </c>
      <c r="O52" s="37">
        <v>20787873</v>
      </c>
      <c r="P52" s="37">
        <v>21050789</v>
      </c>
      <c r="Q52" s="38"/>
      <c r="R52" s="37">
        <v>19058710</v>
      </c>
      <c r="S52" s="37">
        <v>19088375</v>
      </c>
      <c r="T52" s="37">
        <v>21059124</v>
      </c>
      <c r="U52" s="37">
        <v>23871207</v>
      </c>
      <c r="V52" s="39"/>
      <c r="W52" s="37">
        <v>18883798</v>
      </c>
      <c r="X52" s="37">
        <v>20292601</v>
      </c>
      <c r="Y52" s="37">
        <v>21393301</v>
      </c>
      <c r="Z52" s="37">
        <v>23851299</v>
      </c>
      <c r="AB52" s="37">
        <v>34673166</v>
      </c>
      <c r="AC52" s="37">
        <v>34298307</v>
      </c>
      <c r="AD52" s="37">
        <v>26163388</v>
      </c>
      <c r="AE52" s="37">
        <v>23056202</v>
      </c>
      <c r="AG52" s="37">
        <v>22749793</v>
      </c>
      <c r="AH52" s="37">
        <v>32258988</v>
      </c>
      <c r="AI52" s="37">
        <v>35523641</v>
      </c>
      <c r="AJ52" s="37">
        <v>39720809</v>
      </c>
      <c r="AL52" s="37">
        <v>29839314</v>
      </c>
      <c r="AM52" s="37">
        <v>41059783</v>
      </c>
      <c r="AN52" s="37"/>
      <c r="AO52" s="37"/>
    </row>
    <row r="53" spans="1:41" s="16" customFormat="1" ht="15.75" x14ac:dyDescent="0.25">
      <c r="A53" s="78" t="s">
        <v>59</v>
      </c>
      <c r="B53" s="28"/>
      <c r="C53" s="68">
        <v>387835597</v>
      </c>
      <c r="D53" s="68">
        <v>225720596</v>
      </c>
      <c r="E53" s="68">
        <v>430410663</v>
      </c>
      <c r="F53" s="68">
        <v>317645568</v>
      </c>
      <c r="G53" s="41"/>
      <c r="H53" s="68">
        <v>522764100</v>
      </c>
      <c r="I53" s="68">
        <v>291159284</v>
      </c>
      <c r="J53" s="68">
        <v>591522076</v>
      </c>
      <c r="K53" s="68">
        <v>562017826</v>
      </c>
      <c r="L53" s="41"/>
      <c r="M53" s="68">
        <v>871661447</v>
      </c>
      <c r="N53" s="68">
        <v>819967880</v>
      </c>
      <c r="O53" s="68">
        <v>881322636</v>
      </c>
      <c r="P53" s="68">
        <v>428475218</v>
      </c>
      <c r="Q53" s="41"/>
      <c r="R53" s="68">
        <v>775832681</v>
      </c>
      <c r="S53" s="68">
        <v>877202161</v>
      </c>
      <c r="T53" s="68">
        <v>813967291</v>
      </c>
      <c r="U53" s="68">
        <v>320408480</v>
      </c>
      <c r="V53" s="42"/>
      <c r="W53" s="68">
        <v>891860930</v>
      </c>
      <c r="X53" s="68">
        <v>658285717</v>
      </c>
      <c r="Y53" s="68">
        <v>576191140</v>
      </c>
      <c r="Z53" s="68">
        <v>413406011</v>
      </c>
      <c r="AB53" s="68">
        <v>995094655</v>
      </c>
      <c r="AC53" s="68">
        <v>907762158</v>
      </c>
      <c r="AD53" s="68">
        <v>834316408</v>
      </c>
      <c r="AE53" s="68">
        <v>630692031</v>
      </c>
      <c r="AG53" s="68">
        <v>1335414536</v>
      </c>
      <c r="AH53" s="68">
        <v>967551305</v>
      </c>
      <c r="AI53" s="68">
        <v>960326772</v>
      </c>
      <c r="AJ53" s="68">
        <v>809950605</v>
      </c>
      <c r="AL53" s="68">
        <v>974397561</v>
      </c>
      <c r="AM53" s="68">
        <v>995060621</v>
      </c>
      <c r="AN53" s="68"/>
      <c r="AO53" s="68"/>
    </row>
    <row r="54" spans="1:41" ht="9" customHeight="1" x14ac:dyDescent="0.25">
      <c r="A54" s="39"/>
      <c r="B54" s="26"/>
      <c r="C54" s="37"/>
      <c r="D54" s="37"/>
      <c r="E54" s="37"/>
      <c r="F54" s="37"/>
      <c r="G54" s="38"/>
      <c r="H54" s="37"/>
      <c r="I54" s="37"/>
      <c r="J54" s="37"/>
      <c r="K54" s="37"/>
      <c r="L54" s="38"/>
      <c r="M54" s="37"/>
      <c r="N54" s="37"/>
      <c r="O54" s="37"/>
      <c r="P54" s="37"/>
      <c r="Q54" s="38"/>
      <c r="R54" s="37"/>
      <c r="S54" s="37"/>
      <c r="T54" s="37"/>
      <c r="U54" s="37"/>
      <c r="V54" s="39"/>
      <c r="W54" s="37"/>
      <c r="X54" s="37"/>
      <c r="Y54" s="37"/>
      <c r="Z54" s="37"/>
      <c r="AB54" s="37"/>
      <c r="AC54" s="37"/>
      <c r="AD54" s="37"/>
      <c r="AE54" s="37"/>
      <c r="AG54" s="37"/>
      <c r="AH54" s="37"/>
      <c r="AI54" s="37"/>
      <c r="AJ54" s="37"/>
      <c r="AL54" s="37"/>
      <c r="AM54" s="37"/>
      <c r="AN54" s="37"/>
      <c r="AO54" s="37"/>
    </row>
    <row r="55" spans="1:41" ht="15.75" x14ac:dyDescent="0.25">
      <c r="A55" s="42" t="s">
        <v>60</v>
      </c>
      <c r="B55" s="26"/>
      <c r="C55" s="37"/>
      <c r="D55" s="37"/>
      <c r="E55" s="37"/>
      <c r="F55" s="37"/>
      <c r="G55" s="38"/>
      <c r="H55" s="37"/>
      <c r="I55" s="37"/>
      <c r="J55" s="37"/>
      <c r="K55" s="37"/>
      <c r="L55" s="38"/>
      <c r="M55" s="37"/>
      <c r="N55" s="37"/>
      <c r="O55" s="37"/>
      <c r="P55" s="37"/>
      <c r="Q55" s="38"/>
      <c r="R55" s="37"/>
      <c r="S55" s="37"/>
      <c r="T55" s="37"/>
      <c r="U55" s="37"/>
      <c r="V55" s="39"/>
      <c r="W55" s="37"/>
      <c r="X55" s="37"/>
      <c r="Y55" s="37"/>
      <c r="Z55" s="37"/>
      <c r="AB55" s="37"/>
      <c r="AC55" s="37"/>
      <c r="AD55" s="37"/>
      <c r="AE55" s="37"/>
      <c r="AG55" s="37"/>
      <c r="AH55" s="37"/>
      <c r="AI55" s="37"/>
      <c r="AJ55" s="37"/>
      <c r="AL55" s="37"/>
      <c r="AM55" s="37"/>
      <c r="AN55" s="37"/>
      <c r="AO55" s="37"/>
    </row>
    <row r="56" spans="1:41" ht="15.75" x14ac:dyDescent="0.25">
      <c r="A56" s="39" t="s">
        <v>61</v>
      </c>
      <c r="B56" s="26"/>
      <c r="C56" s="37">
        <v>442599945</v>
      </c>
      <c r="D56" s="37">
        <v>508877875</v>
      </c>
      <c r="E56" s="37">
        <v>492463350</v>
      </c>
      <c r="F56" s="37">
        <v>535338318</v>
      </c>
      <c r="G56" s="38"/>
      <c r="H56" s="37">
        <v>466937996</v>
      </c>
      <c r="I56" s="37">
        <v>613913400</v>
      </c>
      <c r="J56" s="37">
        <v>667755378</v>
      </c>
      <c r="K56" s="37">
        <v>722571445</v>
      </c>
      <c r="L56" s="38"/>
      <c r="M56" s="37">
        <v>807702012</v>
      </c>
      <c r="N56" s="37">
        <v>900803253</v>
      </c>
      <c r="O56" s="37">
        <v>1032481276</v>
      </c>
      <c r="P56" s="37">
        <v>725012078</v>
      </c>
      <c r="Q56" s="38"/>
      <c r="R56" s="37">
        <v>791152167</v>
      </c>
      <c r="S56" s="37">
        <v>803444166</v>
      </c>
      <c r="T56" s="37">
        <v>719314554</v>
      </c>
      <c r="U56" s="37">
        <v>558527673</v>
      </c>
      <c r="V56" s="39"/>
      <c r="W56" s="37">
        <v>556877444</v>
      </c>
      <c r="X56" s="37">
        <v>707611583</v>
      </c>
      <c r="Y56" s="37">
        <v>603834136</v>
      </c>
      <c r="Z56" s="37">
        <v>664498689</v>
      </c>
      <c r="AB56" s="37">
        <v>660284134</v>
      </c>
      <c r="AC56" s="37">
        <v>581033043</v>
      </c>
      <c r="AD56" s="37">
        <v>579700311</v>
      </c>
      <c r="AE56" s="37">
        <v>1462920505</v>
      </c>
      <c r="AG56" s="37">
        <v>1268975426</v>
      </c>
      <c r="AH56" s="37">
        <v>1265093296</v>
      </c>
      <c r="AI56" s="37">
        <v>1260632070</v>
      </c>
      <c r="AJ56" s="37">
        <v>1256196055</v>
      </c>
      <c r="AL56" s="37">
        <v>1501190495</v>
      </c>
      <c r="AM56" s="37">
        <v>1495777059</v>
      </c>
      <c r="AN56" s="37"/>
      <c r="AO56" s="37"/>
    </row>
    <row r="57" spans="1:41" ht="15.75" x14ac:dyDescent="0.25">
      <c r="A57" s="39" t="s">
        <v>53</v>
      </c>
      <c r="B57" s="26"/>
      <c r="C57" s="37">
        <v>1717378086</v>
      </c>
      <c r="D57" s="37">
        <v>1717350761</v>
      </c>
      <c r="E57" s="37">
        <v>1717560055</v>
      </c>
      <c r="F57" s="37">
        <v>1717651536</v>
      </c>
      <c r="G57" s="38"/>
      <c r="H57" s="37">
        <v>1612741029</v>
      </c>
      <c r="I57" s="37">
        <v>1612831516</v>
      </c>
      <c r="J57" s="37">
        <v>1462922998</v>
      </c>
      <c r="K57" s="37">
        <v>1462675542</v>
      </c>
      <c r="L57" s="38"/>
      <c r="M57" s="37">
        <v>1362937719</v>
      </c>
      <c r="N57" s="37">
        <v>1363006282</v>
      </c>
      <c r="O57" s="37">
        <v>1263946276</v>
      </c>
      <c r="P57" s="37">
        <v>1942309511</v>
      </c>
      <c r="Q57" s="38"/>
      <c r="R57" s="37">
        <v>2102652941</v>
      </c>
      <c r="S57" s="37">
        <v>2040562452</v>
      </c>
      <c r="T57" s="37">
        <v>2061481598</v>
      </c>
      <c r="U57" s="37">
        <v>2670126389</v>
      </c>
      <c r="V57" s="39"/>
      <c r="W57" s="37">
        <v>2613798513</v>
      </c>
      <c r="X57" s="37">
        <v>2633700322</v>
      </c>
      <c r="Y57" s="37">
        <v>2656197838</v>
      </c>
      <c r="Z57" s="37">
        <v>2702556298</v>
      </c>
      <c r="AB57" s="37">
        <v>2510137471</v>
      </c>
      <c r="AC57" s="37">
        <v>2617074357</v>
      </c>
      <c r="AD57" s="37">
        <v>2736031906</v>
      </c>
      <c r="AE57" s="37">
        <v>2805507219</v>
      </c>
      <c r="AG57" s="37">
        <v>2785279697</v>
      </c>
      <c r="AH57" s="37">
        <v>2692072460</v>
      </c>
      <c r="AI57" s="37">
        <v>2509661576</v>
      </c>
      <c r="AJ57" s="37">
        <v>2469932673</v>
      </c>
      <c r="AL57" s="37">
        <v>2486380396</v>
      </c>
      <c r="AM57" s="37">
        <v>2569908799</v>
      </c>
      <c r="AN57" s="37"/>
      <c r="AO57" s="37"/>
    </row>
    <row r="58" spans="1:41" ht="15.75" x14ac:dyDescent="0.25">
      <c r="A58" s="39" t="s">
        <v>54</v>
      </c>
      <c r="B58" s="26"/>
      <c r="C58" s="37">
        <v>0</v>
      </c>
      <c r="D58" s="37">
        <v>0</v>
      </c>
      <c r="E58" s="37">
        <v>0</v>
      </c>
      <c r="F58" s="37">
        <v>0</v>
      </c>
      <c r="G58" s="38"/>
      <c r="H58" s="37">
        <v>0</v>
      </c>
      <c r="I58" s="37">
        <v>0</v>
      </c>
      <c r="J58" s="37">
        <v>0</v>
      </c>
      <c r="K58" s="37">
        <v>0</v>
      </c>
      <c r="L58" s="38"/>
      <c r="M58" s="37">
        <v>0</v>
      </c>
      <c r="N58" s="37">
        <v>0</v>
      </c>
      <c r="O58" s="37">
        <v>0</v>
      </c>
      <c r="P58" s="37">
        <v>0</v>
      </c>
      <c r="Q58" s="38"/>
      <c r="R58" s="37">
        <v>0</v>
      </c>
      <c r="S58" s="37">
        <v>0</v>
      </c>
      <c r="T58" s="37">
        <v>0</v>
      </c>
      <c r="U58" s="37">
        <v>0</v>
      </c>
      <c r="V58" s="39"/>
      <c r="W58" s="37">
        <v>0</v>
      </c>
      <c r="X58" s="37">
        <v>0</v>
      </c>
      <c r="Y58" s="37">
        <v>0</v>
      </c>
      <c r="Z58" s="37">
        <v>0</v>
      </c>
      <c r="AB58" s="37">
        <v>0</v>
      </c>
      <c r="AC58" s="37">
        <v>0</v>
      </c>
      <c r="AD58" s="37">
        <v>0</v>
      </c>
      <c r="AE58" s="37">
        <v>0</v>
      </c>
      <c r="AG58" s="37">
        <v>0</v>
      </c>
      <c r="AH58" s="37">
        <v>0</v>
      </c>
      <c r="AI58" s="37">
        <v>0</v>
      </c>
      <c r="AJ58" s="37">
        <v>0</v>
      </c>
      <c r="AL58" s="37">
        <v>0</v>
      </c>
      <c r="AM58" s="37">
        <v>0</v>
      </c>
      <c r="AN58" s="37"/>
      <c r="AO58" s="37"/>
    </row>
    <row r="59" spans="1:41" ht="15.75" x14ac:dyDescent="0.25">
      <c r="A59" s="39" t="s">
        <v>55</v>
      </c>
      <c r="B59" s="26"/>
      <c r="C59" s="37">
        <v>914792</v>
      </c>
      <c r="D59" s="37">
        <v>966586</v>
      </c>
      <c r="E59" s="37">
        <v>1096074</v>
      </c>
      <c r="F59" s="37">
        <v>1289409</v>
      </c>
      <c r="G59" s="38"/>
      <c r="H59" s="37">
        <v>1370455</v>
      </c>
      <c r="I59" s="37">
        <v>1453382</v>
      </c>
      <c r="J59" s="37">
        <v>1421984</v>
      </c>
      <c r="K59" s="37">
        <v>39721691</v>
      </c>
      <c r="L59" s="38"/>
      <c r="M59" s="37">
        <v>1559320</v>
      </c>
      <c r="N59" s="37">
        <v>1568647</v>
      </c>
      <c r="O59" s="37">
        <v>1608167</v>
      </c>
      <c r="P59" s="37">
        <v>1549964</v>
      </c>
      <c r="Q59" s="38"/>
      <c r="R59" s="37">
        <v>1619958</v>
      </c>
      <c r="S59" s="37">
        <v>1624622</v>
      </c>
      <c r="T59" s="37">
        <v>1443312</v>
      </c>
      <c r="U59" s="37">
        <v>1416029</v>
      </c>
      <c r="V59" s="39"/>
      <c r="W59" s="37">
        <v>1279610</v>
      </c>
      <c r="X59" s="37">
        <v>1308037</v>
      </c>
      <c r="Y59" s="37">
        <v>1366550</v>
      </c>
      <c r="Z59" s="37">
        <v>995433</v>
      </c>
      <c r="AB59" s="37">
        <v>1145869</v>
      </c>
      <c r="AC59" s="37">
        <v>1032108</v>
      </c>
      <c r="AD59" s="37">
        <v>949702</v>
      </c>
      <c r="AE59" s="37">
        <v>658228</v>
      </c>
      <c r="AG59" s="37">
        <v>833705</v>
      </c>
      <c r="AH59" s="37">
        <v>712213</v>
      </c>
      <c r="AI59" s="37">
        <v>650703</v>
      </c>
      <c r="AJ59" s="37">
        <v>1223785</v>
      </c>
      <c r="AL59" s="37">
        <v>1230825</v>
      </c>
      <c r="AM59" s="37">
        <v>1217834</v>
      </c>
      <c r="AN59" s="37"/>
      <c r="AO59" s="37"/>
    </row>
    <row r="60" spans="1:41" ht="15.75" x14ac:dyDescent="0.25">
      <c r="A60" s="39" t="s">
        <v>57</v>
      </c>
      <c r="B60" s="26"/>
      <c r="C60" s="37">
        <v>20681161</v>
      </c>
      <c r="D60" s="37">
        <v>30687240</v>
      </c>
      <c r="E60" s="37">
        <v>29862624</v>
      </c>
      <c r="F60" s="37">
        <v>29593047</v>
      </c>
      <c r="G60" s="38"/>
      <c r="H60" s="37">
        <v>30354794</v>
      </c>
      <c r="I60" s="37">
        <v>40393430</v>
      </c>
      <c r="J60" s="37">
        <v>40629584</v>
      </c>
      <c r="K60" s="37">
        <v>39721691</v>
      </c>
      <c r="L60" s="38"/>
      <c r="M60" s="37">
        <v>40258495</v>
      </c>
      <c r="N60" s="37">
        <v>27326184</v>
      </c>
      <c r="O60" s="37">
        <v>27979730</v>
      </c>
      <c r="P60" s="37">
        <v>71722459</v>
      </c>
      <c r="Q60" s="38"/>
      <c r="R60" s="37">
        <v>73200828</v>
      </c>
      <c r="S60" s="37">
        <v>73804519</v>
      </c>
      <c r="T60" s="37">
        <v>74552860</v>
      </c>
      <c r="U60" s="37">
        <v>76857466</v>
      </c>
      <c r="V60" s="39"/>
      <c r="W60" s="37">
        <v>79053475</v>
      </c>
      <c r="X60" s="37">
        <v>91434196</v>
      </c>
      <c r="Y60" s="37">
        <v>90988501</v>
      </c>
      <c r="Z60" s="37">
        <v>88657533</v>
      </c>
      <c r="AB60" s="37">
        <v>88132185</v>
      </c>
      <c r="AC60" s="37">
        <v>91199017</v>
      </c>
      <c r="AD60" s="37">
        <v>83076597</v>
      </c>
      <c r="AE60" s="37">
        <v>88125864</v>
      </c>
      <c r="AG60" s="37">
        <v>93081602</v>
      </c>
      <c r="AH60" s="37">
        <v>93460301</v>
      </c>
      <c r="AI60" s="37">
        <v>96278036</v>
      </c>
      <c r="AJ60" s="37">
        <v>107187551</v>
      </c>
      <c r="AL60" s="37">
        <v>108160385</v>
      </c>
      <c r="AM60" s="37">
        <v>110425395</v>
      </c>
      <c r="AN60" s="37"/>
      <c r="AO60" s="37"/>
    </row>
    <row r="61" spans="1:41" ht="15.75" x14ac:dyDescent="0.25">
      <c r="A61" s="39" t="s">
        <v>62</v>
      </c>
      <c r="B61" s="26"/>
      <c r="C61" s="37">
        <v>358493061</v>
      </c>
      <c r="D61" s="37">
        <v>360297389</v>
      </c>
      <c r="E61" s="37">
        <v>362184261</v>
      </c>
      <c r="F61" s="37">
        <v>367562474</v>
      </c>
      <c r="G61" s="38"/>
      <c r="H61" s="37">
        <v>368771506</v>
      </c>
      <c r="I61" s="37">
        <v>371126050</v>
      </c>
      <c r="J61" s="37">
        <v>374306725</v>
      </c>
      <c r="K61" s="37">
        <v>354527643</v>
      </c>
      <c r="L61" s="38"/>
      <c r="M61" s="37">
        <v>358404254</v>
      </c>
      <c r="N61" s="37">
        <v>361692924</v>
      </c>
      <c r="O61" s="37">
        <v>357115127</v>
      </c>
      <c r="P61" s="37">
        <v>399883313</v>
      </c>
      <c r="Q61" s="38"/>
      <c r="R61" s="37">
        <v>343099409</v>
      </c>
      <c r="S61" s="37">
        <v>371772600</v>
      </c>
      <c r="T61" s="37">
        <v>376983500</v>
      </c>
      <c r="U61" s="37">
        <v>404262841</v>
      </c>
      <c r="V61" s="39"/>
      <c r="W61" s="37">
        <v>397621929</v>
      </c>
      <c r="X61" s="37">
        <v>402861416</v>
      </c>
      <c r="Y61" s="37">
        <v>431408701</v>
      </c>
      <c r="Z61" s="37">
        <v>432036358</v>
      </c>
      <c r="AB61" s="37">
        <v>452001973</v>
      </c>
      <c r="AC61" s="37">
        <v>438673529</v>
      </c>
      <c r="AD61" s="37">
        <v>422938900</v>
      </c>
      <c r="AE61" s="37">
        <v>503293559</v>
      </c>
      <c r="AG61" s="37">
        <v>518409878</v>
      </c>
      <c r="AH61" s="37">
        <v>555416821</v>
      </c>
      <c r="AI61" s="37">
        <v>578464320</v>
      </c>
      <c r="AJ61" s="37">
        <v>608560779</v>
      </c>
      <c r="AL61" s="37">
        <v>621371116</v>
      </c>
      <c r="AM61" s="37">
        <v>615520661</v>
      </c>
      <c r="AN61" s="37"/>
      <c r="AO61" s="37"/>
    </row>
    <row r="62" spans="1:41" ht="15.75" x14ac:dyDescent="0.25">
      <c r="A62" s="39" t="s">
        <v>58</v>
      </c>
      <c r="B62" s="26"/>
      <c r="C62" s="37">
        <v>438022</v>
      </c>
      <c r="D62" s="37">
        <v>9083</v>
      </c>
      <c r="E62" s="37">
        <v>8764</v>
      </c>
      <c r="F62" s="37">
        <v>8764</v>
      </c>
      <c r="G62" s="38"/>
      <c r="H62" s="37">
        <v>8765</v>
      </c>
      <c r="I62" s="37">
        <v>8764</v>
      </c>
      <c r="J62" s="37">
        <v>8764</v>
      </c>
      <c r="K62" s="37">
        <v>8764</v>
      </c>
      <c r="L62" s="38"/>
      <c r="M62" s="37">
        <v>8764</v>
      </c>
      <c r="N62" s="37">
        <v>8764</v>
      </c>
      <c r="O62" s="37">
        <v>0</v>
      </c>
      <c r="P62" s="37">
        <v>0</v>
      </c>
      <c r="Q62" s="38"/>
      <c r="R62" s="37">
        <v>0</v>
      </c>
      <c r="S62" s="37">
        <v>0</v>
      </c>
      <c r="T62" s="37">
        <v>0</v>
      </c>
      <c r="U62" s="37">
        <v>0</v>
      </c>
      <c r="V62" s="39"/>
      <c r="W62" s="37">
        <v>0</v>
      </c>
      <c r="X62" s="37">
        <v>0</v>
      </c>
      <c r="Y62" s="37">
        <v>0</v>
      </c>
      <c r="Z62" s="37">
        <v>0</v>
      </c>
      <c r="AB62" s="37">
        <v>0</v>
      </c>
      <c r="AC62" s="37">
        <v>0</v>
      </c>
      <c r="AD62" s="37">
        <v>0</v>
      </c>
      <c r="AE62" s="37">
        <v>0</v>
      </c>
      <c r="AG62" s="37">
        <v>0</v>
      </c>
      <c r="AH62" s="37">
        <v>0</v>
      </c>
      <c r="AI62" s="37">
        <v>0</v>
      </c>
      <c r="AJ62" s="37">
        <v>0</v>
      </c>
      <c r="AL62" s="37">
        <v>0</v>
      </c>
      <c r="AM62" s="37">
        <v>0</v>
      </c>
      <c r="AN62" s="37"/>
      <c r="AO62" s="37"/>
    </row>
    <row r="63" spans="1:41" s="16" customFormat="1" ht="15.75" x14ac:dyDescent="0.25">
      <c r="A63" s="78" t="s">
        <v>63</v>
      </c>
      <c r="B63" s="28"/>
      <c r="C63" s="68">
        <v>2540505067</v>
      </c>
      <c r="D63" s="68">
        <v>2618188934</v>
      </c>
      <c r="E63" s="68">
        <v>2603175128</v>
      </c>
      <c r="F63" s="68">
        <v>2651443548</v>
      </c>
      <c r="G63" s="41"/>
      <c r="H63" s="68">
        <v>2480184545</v>
      </c>
      <c r="I63" s="68">
        <v>2639726542</v>
      </c>
      <c r="J63" s="68">
        <v>2547045433</v>
      </c>
      <c r="K63" s="68">
        <v>2580947713</v>
      </c>
      <c r="L63" s="41"/>
      <c r="M63" s="68">
        <v>2570870564</v>
      </c>
      <c r="N63" s="68">
        <v>2654406054</v>
      </c>
      <c r="O63" s="68">
        <v>2683130576</v>
      </c>
      <c r="P63" s="68">
        <v>3140477325</v>
      </c>
      <c r="Q63" s="41"/>
      <c r="R63" s="68">
        <v>3311725303</v>
      </c>
      <c r="S63" s="68">
        <v>3291208359</v>
      </c>
      <c r="T63" s="68">
        <v>3233775824</v>
      </c>
      <c r="U63" s="68">
        <v>3711190398</v>
      </c>
      <c r="V63" s="42"/>
      <c r="W63" s="68">
        <v>3648630971</v>
      </c>
      <c r="X63" s="68">
        <v>3836915554</v>
      </c>
      <c r="Y63" s="68">
        <v>3783795726</v>
      </c>
      <c r="Z63" s="68">
        <v>3888744311</v>
      </c>
      <c r="AB63" s="68">
        <v>3711701632</v>
      </c>
      <c r="AC63" s="68">
        <v>3729012054</v>
      </c>
      <c r="AD63" s="68">
        <v>3822697416</v>
      </c>
      <c r="AE63" s="68">
        <v>4860505375</v>
      </c>
      <c r="AG63" s="68">
        <v>4666580308</v>
      </c>
      <c r="AH63" s="68">
        <v>4606755091</v>
      </c>
      <c r="AI63" s="68">
        <v>4445686705</v>
      </c>
      <c r="AJ63" s="68">
        <v>4443100843</v>
      </c>
      <c r="AL63" s="68">
        <v>4718333217</v>
      </c>
      <c r="AM63" s="68">
        <v>4792849748</v>
      </c>
      <c r="AN63" s="68"/>
      <c r="AO63" s="68"/>
    </row>
    <row r="64" spans="1:41" s="16" customFormat="1" ht="9" customHeight="1" x14ac:dyDescent="0.25">
      <c r="A64" s="42"/>
      <c r="B64" s="28"/>
      <c r="C64" s="40"/>
      <c r="D64" s="40"/>
      <c r="E64" s="40"/>
      <c r="F64" s="40"/>
      <c r="G64" s="41"/>
      <c r="H64" s="40"/>
      <c r="I64" s="40"/>
      <c r="J64" s="40"/>
      <c r="K64" s="40"/>
      <c r="L64" s="41"/>
      <c r="M64" s="40"/>
      <c r="N64" s="40"/>
      <c r="O64" s="40"/>
      <c r="P64" s="40"/>
      <c r="Q64" s="41"/>
      <c r="R64" s="40"/>
      <c r="S64" s="40"/>
      <c r="T64" s="40"/>
      <c r="U64" s="40"/>
      <c r="V64" s="42"/>
      <c r="W64" s="40"/>
      <c r="X64" s="40"/>
      <c r="Y64" s="40"/>
      <c r="Z64" s="40"/>
      <c r="AB64" s="40"/>
      <c r="AC64" s="40"/>
      <c r="AD64" s="40"/>
      <c r="AE64" s="40"/>
      <c r="AG64" s="40"/>
      <c r="AH64" s="40"/>
      <c r="AI64" s="40"/>
      <c r="AJ64" s="40"/>
      <c r="AL64" s="40"/>
      <c r="AM64" s="40"/>
      <c r="AN64" s="40"/>
      <c r="AO64" s="40"/>
    </row>
    <row r="65" spans="1:41" s="16" customFormat="1" ht="16.5" thickBot="1" x14ac:dyDescent="0.3">
      <c r="A65" s="78" t="s">
        <v>64</v>
      </c>
      <c r="B65" s="28"/>
      <c r="C65" s="76">
        <v>2928340664</v>
      </c>
      <c r="D65" s="76">
        <v>2843909530</v>
      </c>
      <c r="E65" s="76">
        <v>3033585791</v>
      </c>
      <c r="F65" s="76">
        <v>2969089116</v>
      </c>
      <c r="G65" s="41"/>
      <c r="H65" s="76">
        <v>3002948645</v>
      </c>
      <c r="I65" s="76">
        <v>2930885826</v>
      </c>
      <c r="J65" s="76">
        <v>3138567509</v>
      </c>
      <c r="K65" s="76">
        <v>3142965539</v>
      </c>
      <c r="L65" s="41"/>
      <c r="M65" s="76">
        <v>3442532011</v>
      </c>
      <c r="N65" s="76">
        <v>3474373934</v>
      </c>
      <c r="O65" s="76">
        <v>3564453212</v>
      </c>
      <c r="P65" s="76">
        <v>3568952543</v>
      </c>
      <c r="Q65" s="41"/>
      <c r="R65" s="76">
        <v>4087557984</v>
      </c>
      <c r="S65" s="76">
        <v>4168410520</v>
      </c>
      <c r="T65" s="76">
        <v>4047743115</v>
      </c>
      <c r="U65" s="76">
        <v>4031598878</v>
      </c>
      <c r="V65" s="42"/>
      <c r="W65" s="76">
        <v>4540491901</v>
      </c>
      <c r="X65" s="76">
        <v>4495201271</v>
      </c>
      <c r="Y65" s="76">
        <v>4359986866</v>
      </c>
      <c r="Z65" s="76">
        <v>4302150322</v>
      </c>
      <c r="AB65" s="76">
        <v>4706796287</v>
      </c>
      <c r="AC65" s="76">
        <v>4636774212</v>
      </c>
      <c r="AD65" s="76">
        <v>4657013824</v>
      </c>
      <c r="AE65" s="76">
        <v>5491197406</v>
      </c>
      <c r="AG65" s="76">
        <v>6001994844</v>
      </c>
      <c r="AH65" s="76">
        <v>5574306396</v>
      </c>
      <c r="AI65" s="76">
        <v>5406013477</v>
      </c>
      <c r="AJ65" s="76">
        <v>5253051448</v>
      </c>
      <c r="AL65" s="76">
        <v>5692730778</v>
      </c>
      <c r="AM65" s="76">
        <v>5787910369</v>
      </c>
      <c r="AN65" s="76"/>
      <c r="AO65" s="76"/>
    </row>
    <row r="66" spans="1:41" ht="16.5" thickTop="1" x14ac:dyDescent="0.25">
      <c r="A66" s="39"/>
      <c r="B66" s="26"/>
      <c r="C66" s="37"/>
      <c r="D66" s="37"/>
      <c r="E66" s="37"/>
      <c r="F66" s="37"/>
      <c r="G66" s="38"/>
      <c r="H66" s="37"/>
      <c r="I66" s="37"/>
      <c r="J66" s="37"/>
      <c r="K66" s="37"/>
      <c r="L66" s="38"/>
      <c r="M66" s="37"/>
      <c r="N66" s="37"/>
      <c r="O66" s="37"/>
      <c r="P66" s="37"/>
      <c r="Q66" s="38"/>
      <c r="R66" s="37"/>
      <c r="S66" s="37"/>
      <c r="T66" s="37"/>
      <c r="U66" s="37"/>
      <c r="V66" s="39"/>
      <c r="W66" s="37"/>
      <c r="X66" s="37"/>
      <c r="Y66" s="37"/>
      <c r="Z66" s="37"/>
      <c r="AB66" s="37"/>
      <c r="AC66" s="37"/>
      <c r="AD66" s="37"/>
      <c r="AE66" s="37"/>
      <c r="AG66" s="37"/>
      <c r="AH66" s="37"/>
      <c r="AI66" s="37"/>
      <c r="AJ66" s="37"/>
      <c r="AL66" s="37"/>
      <c r="AM66" s="37"/>
      <c r="AN66" s="37"/>
      <c r="AO66" s="37"/>
    </row>
    <row r="67" spans="1:41" ht="15.75" x14ac:dyDescent="0.25">
      <c r="A67" s="42" t="s">
        <v>65</v>
      </c>
      <c r="B67" s="26"/>
      <c r="C67" s="37"/>
      <c r="D67" s="37"/>
      <c r="E67" s="37"/>
      <c r="F67" s="37"/>
      <c r="G67" s="38"/>
      <c r="H67" s="37"/>
      <c r="I67" s="37"/>
      <c r="J67" s="37"/>
      <c r="K67" s="37"/>
      <c r="L67" s="38"/>
      <c r="M67" s="37"/>
      <c r="N67" s="37"/>
      <c r="O67" s="37"/>
      <c r="P67" s="37"/>
      <c r="Q67" s="38"/>
      <c r="R67" s="37"/>
      <c r="S67" s="37"/>
      <c r="T67" s="37"/>
      <c r="U67" s="37"/>
      <c r="V67" s="39"/>
      <c r="W67" s="37"/>
      <c r="X67" s="37"/>
      <c r="Y67" s="37"/>
      <c r="Z67" s="37"/>
      <c r="AB67" s="37"/>
      <c r="AC67" s="37"/>
      <c r="AD67" s="37"/>
      <c r="AE67" s="37"/>
      <c r="AG67" s="37"/>
      <c r="AH67" s="37"/>
      <c r="AI67" s="37"/>
      <c r="AJ67" s="37"/>
      <c r="AL67" s="37"/>
      <c r="AM67" s="37"/>
      <c r="AN67" s="37"/>
      <c r="AO67" s="37"/>
    </row>
    <row r="68" spans="1:41" ht="15.75" x14ac:dyDescent="0.25">
      <c r="A68" s="42" t="s">
        <v>66</v>
      </c>
      <c r="B68" s="26"/>
      <c r="C68" s="37"/>
      <c r="D68" s="37"/>
      <c r="E68" s="37"/>
      <c r="F68" s="37"/>
      <c r="G68" s="38"/>
      <c r="H68" s="37"/>
      <c r="I68" s="37"/>
      <c r="J68" s="37"/>
      <c r="K68" s="37"/>
      <c r="L68" s="38"/>
      <c r="M68" s="37"/>
      <c r="N68" s="37"/>
      <c r="O68" s="37"/>
      <c r="P68" s="37"/>
      <c r="Q68" s="38"/>
      <c r="R68" s="37"/>
      <c r="S68" s="37"/>
      <c r="T68" s="37"/>
      <c r="U68" s="37"/>
      <c r="V68" s="39"/>
      <c r="W68" s="37"/>
      <c r="X68" s="37"/>
      <c r="Y68" s="37"/>
      <c r="Z68" s="37"/>
      <c r="AB68" s="37"/>
      <c r="AC68" s="37"/>
      <c r="AD68" s="37"/>
      <c r="AE68" s="37"/>
      <c r="AG68" s="37"/>
      <c r="AH68" s="37"/>
      <c r="AI68" s="37"/>
      <c r="AJ68" s="37"/>
      <c r="AL68" s="37"/>
      <c r="AM68" s="37"/>
      <c r="AN68" s="37"/>
      <c r="AO68" s="37"/>
    </row>
    <row r="69" spans="1:41" ht="15.75" x14ac:dyDescent="0.25">
      <c r="A69" s="39" t="s">
        <v>67</v>
      </c>
      <c r="B69" s="26"/>
      <c r="C69" s="37">
        <v>113491861</v>
      </c>
      <c r="D69" s="37">
        <v>113491861</v>
      </c>
      <c r="E69" s="37">
        <v>113491861</v>
      </c>
      <c r="F69" s="37">
        <v>113491861</v>
      </c>
      <c r="G69" s="38"/>
      <c r="H69" s="37">
        <v>113491861</v>
      </c>
      <c r="I69" s="37">
        <v>113491861</v>
      </c>
      <c r="J69" s="37">
        <v>113491861</v>
      </c>
      <c r="K69" s="37">
        <v>113491861</v>
      </c>
      <c r="L69" s="38"/>
      <c r="M69" s="37">
        <v>113491861</v>
      </c>
      <c r="N69" s="37">
        <v>113491861</v>
      </c>
      <c r="O69" s="37">
        <v>113491861</v>
      </c>
      <c r="P69" s="37">
        <v>113491861</v>
      </c>
      <c r="Q69" s="38"/>
      <c r="R69" s="37">
        <v>113491861</v>
      </c>
      <c r="S69" s="37">
        <v>113491861</v>
      </c>
      <c r="T69" s="37">
        <v>113491861</v>
      </c>
      <c r="U69" s="37">
        <v>113491861</v>
      </c>
      <c r="V69" s="39"/>
      <c r="W69" s="37">
        <v>113491861</v>
      </c>
      <c r="X69" s="37">
        <v>113491861</v>
      </c>
      <c r="Y69" s="37">
        <v>113491861</v>
      </c>
      <c r="Z69" s="37">
        <v>113491861</v>
      </c>
      <c r="AB69" s="37">
        <v>113491861</v>
      </c>
      <c r="AC69" s="37">
        <v>113491861</v>
      </c>
      <c r="AD69" s="37">
        <v>113491861</v>
      </c>
      <c r="AE69" s="37">
        <v>113491861</v>
      </c>
      <c r="AG69" s="37">
        <v>113491861</v>
      </c>
      <c r="AH69" s="37">
        <v>113491861</v>
      </c>
      <c r="AI69" s="37">
        <v>113491861</v>
      </c>
      <c r="AJ69" s="37">
        <v>113491861</v>
      </c>
      <c r="AL69" s="37">
        <v>113491861</v>
      </c>
      <c r="AM69" s="37">
        <v>113491861</v>
      </c>
      <c r="AN69" s="37"/>
      <c r="AO69" s="37"/>
    </row>
    <row r="70" spans="1:41" ht="15.75" x14ac:dyDescent="0.25">
      <c r="A70" s="39" t="s">
        <v>68</v>
      </c>
      <c r="B70" s="26"/>
      <c r="C70" s="37">
        <v>322822817</v>
      </c>
      <c r="D70" s="37">
        <v>322822817</v>
      </c>
      <c r="E70" s="37">
        <v>322822817</v>
      </c>
      <c r="F70" s="37">
        <v>322822817</v>
      </c>
      <c r="G70" s="38"/>
      <c r="H70" s="37">
        <v>322822817</v>
      </c>
      <c r="I70" s="37">
        <v>322822817</v>
      </c>
      <c r="J70" s="37">
        <v>322822817</v>
      </c>
      <c r="K70" s="37">
        <v>322822817</v>
      </c>
      <c r="L70" s="38"/>
      <c r="M70" s="37">
        <v>322822817</v>
      </c>
      <c r="N70" s="37">
        <v>322822817</v>
      </c>
      <c r="O70" s="37">
        <v>322822817</v>
      </c>
      <c r="P70" s="37">
        <v>322822817</v>
      </c>
      <c r="Q70" s="38"/>
      <c r="R70" s="37">
        <v>322822817</v>
      </c>
      <c r="S70" s="37">
        <v>322822817</v>
      </c>
      <c r="T70" s="37">
        <v>322822817</v>
      </c>
      <c r="U70" s="37">
        <v>322822817</v>
      </c>
      <c r="V70" s="39"/>
      <c r="W70" s="37">
        <v>322822817</v>
      </c>
      <c r="X70" s="37">
        <v>322822817</v>
      </c>
      <c r="Y70" s="37">
        <v>322822817</v>
      </c>
      <c r="Z70" s="37">
        <v>322822817</v>
      </c>
      <c r="AB70" s="37">
        <v>322822817</v>
      </c>
      <c r="AC70" s="37">
        <v>322822817</v>
      </c>
      <c r="AD70" s="37">
        <v>322822817</v>
      </c>
      <c r="AE70" s="37">
        <v>322822817</v>
      </c>
      <c r="AG70" s="37">
        <v>322822817</v>
      </c>
      <c r="AH70" s="37">
        <v>322822817</v>
      </c>
      <c r="AI70" s="37">
        <v>322822817</v>
      </c>
      <c r="AJ70" s="37">
        <v>322822817</v>
      </c>
      <c r="AL70" s="37">
        <v>322822817</v>
      </c>
      <c r="AM70" s="37">
        <v>322822817</v>
      </c>
      <c r="AN70" s="37"/>
      <c r="AO70" s="37"/>
    </row>
    <row r="71" spans="1:41" ht="15.75" x14ac:dyDescent="0.25">
      <c r="A71" s="39" t="s">
        <v>69</v>
      </c>
      <c r="B71" s="26"/>
      <c r="C71" s="37">
        <v>470413971</v>
      </c>
      <c r="D71" s="37">
        <v>470699983</v>
      </c>
      <c r="E71" s="37">
        <v>558143093</v>
      </c>
      <c r="F71" s="37">
        <v>558143090</v>
      </c>
      <c r="G71" s="38"/>
      <c r="H71" s="37">
        <v>632755815</v>
      </c>
      <c r="I71" s="37">
        <v>632755814</v>
      </c>
      <c r="J71" s="37">
        <v>737369911</v>
      </c>
      <c r="K71" s="37">
        <v>737369911</v>
      </c>
      <c r="L71" s="38"/>
      <c r="M71" s="37">
        <v>713490406</v>
      </c>
      <c r="N71" s="37">
        <v>713490406</v>
      </c>
      <c r="O71" s="37">
        <v>713490405</v>
      </c>
      <c r="P71" s="37">
        <v>713490405</v>
      </c>
      <c r="Q71" s="38"/>
      <c r="R71" s="37">
        <v>919938630</v>
      </c>
      <c r="S71" s="37">
        <v>919938630</v>
      </c>
      <c r="T71" s="37">
        <v>919938630</v>
      </c>
      <c r="U71" s="37">
        <v>919938631</v>
      </c>
      <c r="V71" s="39"/>
      <c r="W71" s="37">
        <v>1104531328</v>
      </c>
      <c r="X71" s="37">
        <v>1104531327</v>
      </c>
      <c r="Y71" s="37">
        <v>1104531327</v>
      </c>
      <c r="Z71" s="37">
        <v>1104531328</v>
      </c>
      <c r="AB71" s="37">
        <v>1226467280</v>
      </c>
      <c r="AC71" s="37">
        <v>1226467280</v>
      </c>
      <c r="AD71" s="37">
        <v>1226467280</v>
      </c>
      <c r="AE71" s="37">
        <v>1226467280</v>
      </c>
      <c r="AG71" s="37">
        <v>1342484303</v>
      </c>
      <c r="AH71" s="37">
        <v>1342484303</v>
      </c>
      <c r="AI71" s="37">
        <v>1342484303</v>
      </c>
      <c r="AJ71" s="37">
        <v>1342484303</v>
      </c>
      <c r="AL71" s="37">
        <v>1504326751</v>
      </c>
      <c r="AM71" s="37">
        <v>1504326751</v>
      </c>
      <c r="AN71" s="37"/>
      <c r="AO71" s="37"/>
    </row>
    <row r="72" spans="1:41" ht="15.75" hidden="1" x14ac:dyDescent="0.25">
      <c r="A72" s="39" t="s">
        <v>71</v>
      </c>
      <c r="B72" s="26"/>
      <c r="C72" s="37">
        <v>165280467</v>
      </c>
      <c r="D72" s="37">
        <v>320039214</v>
      </c>
      <c r="E72" s="37">
        <v>170860171</v>
      </c>
      <c r="F72" s="37">
        <v>328818686</v>
      </c>
      <c r="G72" s="38"/>
      <c r="H72" s="37">
        <v>169751477</v>
      </c>
      <c r="I72" s="37">
        <v>365629147</v>
      </c>
      <c r="J72" s="37">
        <v>172702071</v>
      </c>
      <c r="K72" s="37">
        <v>359779430</v>
      </c>
      <c r="L72" s="38"/>
      <c r="M72" s="37">
        <v>173287697</v>
      </c>
      <c r="N72" s="37">
        <v>399652461</v>
      </c>
      <c r="O72" s="37">
        <v>627313434</v>
      </c>
      <c r="P72" s="37">
        <v>811152629</v>
      </c>
      <c r="Q72" s="38"/>
      <c r="R72" s="37">
        <v>266630595</v>
      </c>
      <c r="S72" s="37">
        <v>423809066</v>
      </c>
      <c r="T72" s="37">
        <v>636569863</v>
      </c>
      <c r="U72" s="37">
        <v>1137490096</v>
      </c>
      <c r="V72" s="39"/>
      <c r="W72" s="37">
        <v>270839355</v>
      </c>
      <c r="X72" s="37"/>
      <c r="Y72" s="37"/>
      <c r="Z72" s="37"/>
      <c r="AB72" s="37"/>
      <c r="AC72" s="37"/>
      <c r="AD72" s="37"/>
      <c r="AE72" s="37"/>
      <c r="AG72" s="37"/>
      <c r="AH72" s="37"/>
      <c r="AI72" s="37"/>
      <c r="AJ72" s="37"/>
      <c r="AL72" s="37"/>
      <c r="AM72" s="37"/>
      <c r="AN72" s="37"/>
      <c r="AO72" s="37"/>
    </row>
    <row r="73" spans="1:41" ht="15.75" x14ac:dyDescent="0.25">
      <c r="A73" s="39" t="s">
        <v>70</v>
      </c>
      <c r="B73" s="26"/>
      <c r="C73" s="37">
        <v>1711548239</v>
      </c>
      <c r="D73" s="37">
        <v>1866306987</v>
      </c>
      <c r="E73" s="37">
        <v>1703460919</v>
      </c>
      <c r="F73" s="37">
        <v>1861419434</v>
      </c>
      <c r="G73" s="38"/>
      <c r="H73" s="37">
        <v>1685079540</v>
      </c>
      <c r="I73" s="37">
        <v>1883823415</v>
      </c>
      <c r="J73" s="37">
        <v>1734809931</v>
      </c>
      <c r="K73" s="37">
        <v>1921887291</v>
      </c>
      <c r="L73" s="38"/>
      <c r="M73" s="37">
        <v>1689963429</v>
      </c>
      <c r="N73" s="37">
        <v>1916328193</v>
      </c>
      <c r="O73" s="37">
        <v>2143989167</v>
      </c>
      <c r="P73" s="37">
        <v>2314946509</v>
      </c>
      <c r="Q73" s="38"/>
      <c r="R73" s="37">
        <v>1934807838</v>
      </c>
      <c r="S73" s="37">
        <v>2092183228</v>
      </c>
      <c r="T73" s="37">
        <v>2301731698</v>
      </c>
      <c r="U73" s="37">
        <v>2799182764</v>
      </c>
      <c r="V73" s="39"/>
      <c r="W73" s="37">
        <v>2361129626</v>
      </c>
      <c r="X73" s="37">
        <v>2694726407</v>
      </c>
      <c r="Y73" s="37">
        <v>2937103263</v>
      </c>
      <c r="Z73" s="37">
        <v>3196654005</v>
      </c>
      <c r="AB73" s="37">
        <v>2855706934</v>
      </c>
      <c r="AC73" s="37">
        <v>3146898812</v>
      </c>
      <c r="AD73" s="37">
        <v>3443250900</v>
      </c>
      <c r="AE73" s="37">
        <v>3484503492</v>
      </c>
      <c r="AG73" s="37">
        <v>3029935484</v>
      </c>
      <c r="AH73" s="37">
        <v>3282757299</v>
      </c>
      <c r="AI73" s="37">
        <v>3534629421</v>
      </c>
      <c r="AJ73" s="37">
        <v>3786638985</v>
      </c>
      <c r="AL73" s="37">
        <v>3351700533</v>
      </c>
      <c r="AM73" s="37">
        <v>3649016431</v>
      </c>
      <c r="AN73" s="37"/>
      <c r="AO73" s="37"/>
    </row>
    <row r="74" spans="1:41" ht="15.75" x14ac:dyDescent="0.25">
      <c r="A74" s="39" t="s">
        <v>72</v>
      </c>
      <c r="B74" s="26"/>
      <c r="C74" s="37">
        <v>-2034045</v>
      </c>
      <c r="D74" s="37">
        <v>-2033382</v>
      </c>
      <c r="E74" s="37">
        <v>-2033382</v>
      </c>
      <c r="F74" s="37">
        <v>-2033389</v>
      </c>
      <c r="G74" s="38"/>
      <c r="H74" s="37">
        <v>-2033389</v>
      </c>
      <c r="I74" s="37">
        <v>-2033163</v>
      </c>
      <c r="J74" s="37">
        <v>-2033163</v>
      </c>
      <c r="K74" s="37">
        <v>-11551808</v>
      </c>
      <c r="L74" s="38"/>
      <c r="M74" s="37">
        <v>-11551800</v>
      </c>
      <c r="N74" s="37">
        <v>-11551800</v>
      </c>
      <c r="O74" s="37">
        <v>-11551800</v>
      </c>
      <c r="P74" s="37">
        <v>-11551868</v>
      </c>
      <c r="Q74" s="38"/>
      <c r="R74" s="37">
        <v>-11551868</v>
      </c>
      <c r="S74" s="37">
        <v>-11551868</v>
      </c>
      <c r="T74" s="37">
        <v>-11552481</v>
      </c>
      <c r="U74" s="37">
        <v>-11552445</v>
      </c>
      <c r="V74" s="39"/>
      <c r="W74" s="37">
        <v>-11552445</v>
      </c>
      <c r="X74" s="37">
        <v>-11550681</v>
      </c>
      <c r="Y74" s="37">
        <v>-11550681</v>
      </c>
      <c r="Z74" s="37">
        <v>-11550462</v>
      </c>
      <c r="AB74" s="37">
        <v>-11550462</v>
      </c>
      <c r="AC74" s="37">
        <v>-11550411</v>
      </c>
      <c r="AD74" s="37">
        <v>-11550411</v>
      </c>
      <c r="AE74" s="37">
        <v>-11550411</v>
      </c>
      <c r="AG74" s="37">
        <v>-11550143</v>
      </c>
      <c r="AH74" s="37">
        <v>-11550144</v>
      </c>
      <c r="AI74" s="37">
        <v>-11550144</v>
      </c>
      <c r="AJ74" s="37">
        <v>-11550144</v>
      </c>
      <c r="AL74" s="37">
        <v>-11549818</v>
      </c>
      <c r="AM74" s="37">
        <v>-11549818</v>
      </c>
      <c r="AN74" s="37"/>
      <c r="AO74" s="37"/>
    </row>
    <row r="75" spans="1:41" ht="15.75" x14ac:dyDescent="0.25">
      <c r="A75" s="39" t="s">
        <v>73</v>
      </c>
      <c r="B75" s="26"/>
      <c r="C75" s="62">
        <v>108702049</v>
      </c>
      <c r="D75" s="62">
        <v>115161977</v>
      </c>
      <c r="E75" s="62">
        <v>108708953</v>
      </c>
      <c r="F75" s="62">
        <v>108602414</v>
      </c>
      <c r="G75" s="38"/>
      <c r="H75" s="62">
        <v>94916856</v>
      </c>
      <c r="I75" s="62">
        <v>104980363</v>
      </c>
      <c r="J75" s="62">
        <v>109545009</v>
      </c>
      <c r="K75" s="62">
        <v>128855352</v>
      </c>
      <c r="L75" s="38"/>
      <c r="M75" s="62">
        <v>125960384</v>
      </c>
      <c r="N75" s="62">
        <v>127246128</v>
      </c>
      <c r="O75" s="62">
        <v>151501229</v>
      </c>
      <c r="P75" s="62">
        <v>139614990</v>
      </c>
      <c r="Q75" s="38"/>
      <c r="R75" s="62">
        <v>144656038</v>
      </c>
      <c r="S75" s="62">
        <v>166343265</v>
      </c>
      <c r="T75" s="62">
        <v>182369402</v>
      </c>
      <c r="U75" s="62">
        <v>163362687</v>
      </c>
      <c r="V75" s="39"/>
      <c r="W75" s="62">
        <v>193688105</v>
      </c>
      <c r="X75" s="62">
        <v>202845279</v>
      </c>
      <c r="Y75" s="62">
        <v>204993037</v>
      </c>
      <c r="Z75" s="62">
        <v>258879985</v>
      </c>
      <c r="AB75" s="62">
        <v>204043268</v>
      </c>
      <c r="AC75" s="62">
        <v>317992666</v>
      </c>
      <c r="AD75" s="62">
        <v>472434468</v>
      </c>
      <c r="AE75" s="62">
        <v>561005867</v>
      </c>
      <c r="AG75" s="62">
        <v>516910071</v>
      </c>
      <c r="AH75" s="62">
        <v>360014433</v>
      </c>
      <c r="AI75" s="62">
        <v>335092195</v>
      </c>
      <c r="AJ75" s="62">
        <v>243242828</v>
      </c>
      <c r="AL75" s="62">
        <v>249383535</v>
      </c>
      <c r="AM75" s="62">
        <v>351430338</v>
      </c>
      <c r="AN75" s="62"/>
      <c r="AO75" s="62"/>
    </row>
    <row r="76" spans="1:41" ht="15.75" hidden="1" x14ac:dyDescent="0.25">
      <c r="A76" s="39" t="s">
        <v>74</v>
      </c>
      <c r="B76" s="26"/>
      <c r="C76" s="37">
        <v>2724944892</v>
      </c>
      <c r="D76" s="37">
        <v>2886450243</v>
      </c>
      <c r="E76" s="37">
        <v>2804594261</v>
      </c>
      <c r="F76" s="37">
        <v>2962446227</v>
      </c>
      <c r="G76" s="38"/>
      <c r="H76" s="37">
        <v>2847033500</v>
      </c>
      <c r="I76" s="37">
        <v>3055841107</v>
      </c>
      <c r="J76" s="37">
        <v>3016006366</v>
      </c>
      <c r="K76" s="37">
        <v>3212875424</v>
      </c>
      <c r="L76" s="38"/>
      <c r="M76" s="37">
        <v>2954177097</v>
      </c>
      <c r="N76" s="37">
        <v>3181827605</v>
      </c>
      <c r="O76" s="37">
        <v>3433743679</v>
      </c>
      <c r="P76" s="37">
        <v>3592814714</v>
      </c>
      <c r="Q76" s="38"/>
      <c r="R76" s="37">
        <v>3424165316</v>
      </c>
      <c r="S76" s="37">
        <v>3603227933</v>
      </c>
      <c r="T76" s="37">
        <v>3828801927</v>
      </c>
      <c r="U76" s="37">
        <v>4307246315</v>
      </c>
      <c r="V76" s="39"/>
      <c r="W76" s="37">
        <v>4084111292</v>
      </c>
      <c r="X76" s="37"/>
      <c r="Y76" s="37"/>
      <c r="Z76" s="37"/>
      <c r="AB76" s="37"/>
      <c r="AC76" s="37"/>
      <c r="AD76" s="37"/>
      <c r="AE76" s="37"/>
      <c r="AG76" s="37"/>
      <c r="AH76" s="37"/>
      <c r="AI76" s="37"/>
      <c r="AJ76" s="37"/>
      <c r="AL76" s="37"/>
      <c r="AM76" s="37"/>
      <c r="AN76" s="37"/>
      <c r="AO76" s="37"/>
    </row>
    <row r="77" spans="1:41" ht="15.75" hidden="1" x14ac:dyDescent="0.25">
      <c r="A77" s="39" t="s">
        <v>152</v>
      </c>
      <c r="B77" s="26"/>
      <c r="C77" s="62">
        <v>0</v>
      </c>
      <c r="D77" s="62">
        <v>0</v>
      </c>
      <c r="E77" s="62">
        <v>0</v>
      </c>
      <c r="F77" s="62">
        <v>0</v>
      </c>
      <c r="G77" s="38"/>
      <c r="H77" s="62">
        <v>0</v>
      </c>
      <c r="I77" s="62">
        <v>0</v>
      </c>
      <c r="J77" s="62">
        <v>0</v>
      </c>
      <c r="K77" s="62">
        <v>0</v>
      </c>
      <c r="L77" s="38"/>
      <c r="M77" s="62">
        <v>0</v>
      </c>
      <c r="N77" s="62">
        <v>0</v>
      </c>
      <c r="O77" s="62">
        <v>0</v>
      </c>
      <c r="P77" s="62">
        <v>0</v>
      </c>
      <c r="Q77" s="38"/>
      <c r="R77" s="62">
        <v>0</v>
      </c>
      <c r="S77" s="62">
        <v>0</v>
      </c>
      <c r="T77" s="62">
        <v>0</v>
      </c>
      <c r="U77" s="62">
        <v>0</v>
      </c>
      <c r="V77" s="39"/>
      <c r="W77" s="62">
        <v>0</v>
      </c>
      <c r="X77" s="62"/>
      <c r="Y77" s="62"/>
      <c r="Z77" s="62"/>
      <c r="AB77" s="62"/>
      <c r="AC77" s="62"/>
      <c r="AD77" s="62"/>
      <c r="AE77" s="62"/>
      <c r="AG77" s="62"/>
      <c r="AH77" s="62"/>
      <c r="AI77" s="62"/>
      <c r="AJ77" s="62"/>
      <c r="AL77" s="62"/>
      <c r="AM77" s="62"/>
      <c r="AN77" s="62"/>
      <c r="AO77" s="62"/>
    </row>
    <row r="78" spans="1:41" s="16" customFormat="1" ht="15.75" x14ac:dyDescent="0.25">
      <c r="A78" s="78" t="s">
        <v>75</v>
      </c>
      <c r="B78" s="28"/>
      <c r="C78" s="77">
        <v>2724944892</v>
      </c>
      <c r="D78" s="77">
        <v>2886450243</v>
      </c>
      <c r="E78" s="77">
        <v>2804594261</v>
      </c>
      <c r="F78" s="77">
        <v>2962446227</v>
      </c>
      <c r="G78" s="41"/>
      <c r="H78" s="77">
        <v>2847033500</v>
      </c>
      <c r="I78" s="77">
        <v>3055841107</v>
      </c>
      <c r="J78" s="77">
        <v>3016006366</v>
      </c>
      <c r="K78" s="77">
        <v>3212875424</v>
      </c>
      <c r="L78" s="41"/>
      <c r="M78" s="77">
        <v>2954177097</v>
      </c>
      <c r="N78" s="77">
        <v>3181827605</v>
      </c>
      <c r="O78" s="77">
        <v>3433743679</v>
      </c>
      <c r="P78" s="77">
        <v>3592814714</v>
      </c>
      <c r="Q78" s="41"/>
      <c r="R78" s="77">
        <v>3424165316</v>
      </c>
      <c r="S78" s="77">
        <v>3603227933</v>
      </c>
      <c r="T78" s="77">
        <v>3828801927</v>
      </c>
      <c r="U78" s="77">
        <v>4307246315</v>
      </c>
      <c r="V78" s="42"/>
      <c r="W78" s="77">
        <v>4084111292</v>
      </c>
      <c r="X78" s="77">
        <v>4426867010</v>
      </c>
      <c r="Y78" s="77">
        <v>4671391624</v>
      </c>
      <c r="Z78" s="77">
        <v>4984829534</v>
      </c>
      <c r="AB78" s="77">
        <v>4710981698</v>
      </c>
      <c r="AC78" s="77">
        <v>5116123025</v>
      </c>
      <c r="AD78" s="77">
        <v>5566916915</v>
      </c>
      <c r="AE78" s="77">
        <v>5696740906</v>
      </c>
      <c r="AG78" s="77">
        <v>5314094393</v>
      </c>
      <c r="AH78" s="77">
        <v>5410020569</v>
      </c>
      <c r="AI78" s="77">
        <v>5636970453</v>
      </c>
      <c r="AJ78" s="77">
        <v>5797130650</v>
      </c>
      <c r="AL78" s="77">
        <v>5530175679</v>
      </c>
      <c r="AM78" s="77">
        <v>5929538380</v>
      </c>
      <c r="AN78" s="77"/>
      <c r="AO78" s="77"/>
    </row>
    <row r="79" spans="1:41" s="16" customFormat="1" ht="9" customHeight="1" x14ac:dyDescent="0.25">
      <c r="A79" s="42"/>
      <c r="B79" s="28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2"/>
      <c r="W79" s="41"/>
      <c r="X79" s="41"/>
      <c r="Y79" s="41"/>
      <c r="Z79" s="41"/>
      <c r="AB79" s="41"/>
      <c r="AC79" s="41"/>
      <c r="AD79" s="41"/>
      <c r="AE79" s="41"/>
      <c r="AG79" s="41"/>
      <c r="AH79" s="41"/>
      <c r="AI79" s="41"/>
      <c r="AJ79" s="41"/>
      <c r="AL79" s="41"/>
      <c r="AM79" s="41"/>
      <c r="AN79" s="41"/>
      <c r="AO79" s="41"/>
    </row>
    <row r="80" spans="1:41" s="16" customFormat="1" ht="16.5" thickBot="1" x14ac:dyDescent="0.3">
      <c r="A80" s="78" t="s">
        <v>76</v>
      </c>
      <c r="B80" s="28"/>
      <c r="C80" s="76">
        <v>5653285556</v>
      </c>
      <c r="D80" s="76">
        <v>5730359773</v>
      </c>
      <c r="E80" s="76">
        <v>5838180052</v>
      </c>
      <c r="F80" s="76">
        <v>5931535343</v>
      </c>
      <c r="G80" s="41"/>
      <c r="H80" s="76">
        <v>5849982145</v>
      </c>
      <c r="I80" s="76">
        <v>5986726933</v>
      </c>
      <c r="J80" s="76">
        <v>6154573875</v>
      </c>
      <c r="K80" s="76">
        <v>6355840963</v>
      </c>
      <c r="L80" s="41"/>
      <c r="M80" s="76">
        <v>6396709108</v>
      </c>
      <c r="N80" s="76">
        <v>6656201539</v>
      </c>
      <c r="O80" s="76">
        <v>6998196891</v>
      </c>
      <c r="P80" s="76">
        <v>7161767257</v>
      </c>
      <c r="Q80" s="41"/>
      <c r="R80" s="76">
        <v>7511723300</v>
      </c>
      <c r="S80" s="76">
        <v>7771638453</v>
      </c>
      <c r="T80" s="76">
        <v>7876545042</v>
      </c>
      <c r="U80" s="76">
        <v>8338845193</v>
      </c>
      <c r="V80" s="42"/>
      <c r="W80" s="76">
        <v>8624603193</v>
      </c>
      <c r="X80" s="76">
        <v>8922068281</v>
      </c>
      <c r="Y80" s="76">
        <v>9031378490</v>
      </c>
      <c r="Z80" s="76">
        <v>9286979856</v>
      </c>
      <c r="AB80" s="76">
        <v>9417777985</v>
      </c>
      <c r="AC80" s="76">
        <v>9752897237</v>
      </c>
      <c r="AD80" s="76">
        <v>10223930739</v>
      </c>
      <c r="AE80" s="76">
        <v>11187938312</v>
      </c>
      <c r="AG80" s="76">
        <v>11316089237</v>
      </c>
      <c r="AH80" s="76">
        <v>10984326965</v>
      </c>
      <c r="AI80" s="76">
        <v>11042983930</v>
      </c>
      <c r="AJ80" s="76">
        <v>11050182098</v>
      </c>
      <c r="AL80" s="76">
        <v>11222906457</v>
      </c>
      <c r="AM80" s="76">
        <v>11717448749</v>
      </c>
      <c r="AN80" s="76"/>
      <c r="AO80" s="76"/>
    </row>
    <row r="81" spans="24:24" ht="16.5" thickTop="1" x14ac:dyDescent="0.25">
      <c r="X81" s="37"/>
    </row>
    <row r="82" spans="24:24" ht="15.75" x14ac:dyDescent="0.25">
      <c r="X82" s="37"/>
    </row>
  </sheetData>
  <mergeCells count="8">
    <mergeCell ref="AL6:AO6"/>
    <mergeCell ref="AG6:AJ6"/>
    <mergeCell ref="C6:F6"/>
    <mergeCell ref="AB6:AE6"/>
    <mergeCell ref="W6:Z6"/>
    <mergeCell ref="H6:K6"/>
    <mergeCell ref="M6:P6"/>
    <mergeCell ref="R6:U6"/>
  </mergeCell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75A5F-3A31-4FEC-A792-2913AD2B20FD}">
  <dimension ref="A6:AW37"/>
  <sheetViews>
    <sheetView showGridLines="0" zoomScale="80" zoomScaleNormal="80"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C6" sqref="C6:G6"/>
    </sheetView>
  </sheetViews>
  <sheetFormatPr baseColWidth="10" defaultRowHeight="15" x14ac:dyDescent="0.25"/>
  <cols>
    <col min="1" max="1" width="48.7109375" customWidth="1"/>
    <col min="2" max="2" width="1.85546875" customWidth="1"/>
    <col min="3" max="6" width="15" bestFit="1" customWidth="1"/>
    <col min="7" max="7" width="15.7109375" bestFit="1" customWidth="1"/>
    <col min="8" max="8" width="1.85546875" customWidth="1"/>
    <col min="9" max="9" width="15.7109375" bestFit="1" customWidth="1"/>
    <col min="10" max="12" width="15" bestFit="1" customWidth="1"/>
    <col min="13" max="13" width="15.7109375" bestFit="1" customWidth="1"/>
    <col min="14" max="14" width="1.85546875" customWidth="1"/>
    <col min="15" max="16" width="15" bestFit="1" customWidth="1"/>
    <col min="17" max="18" width="15.7109375" bestFit="1" customWidth="1"/>
    <col min="19" max="19" width="17.7109375" bestFit="1" customWidth="1"/>
    <col min="20" max="20" width="1.85546875" customWidth="1"/>
    <col min="21" max="21" width="15.7109375" bestFit="1" customWidth="1"/>
    <col min="22" max="22" width="15" bestFit="1" customWidth="1"/>
    <col min="23" max="23" width="15" customWidth="1"/>
    <col min="24" max="24" width="15.7109375" customWidth="1"/>
    <col min="25" max="25" width="16.7109375" customWidth="1"/>
    <col min="26" max="26" width="1.85546875" customWidth="1"/>
    <col min="27" max="27" width="15" customWidth="1"/>
    <col min="28" max="30" width="15.7109375" customWidth="1"/>
    <col min="31" max="31" width="16.7109375" customWidth="1"/>
    <col min="32" max="32" width="1.7109375" customWidth="1"/>
    <col min="33" max="36" width="15.7109375" customWidth="1"/>
    <col min="37" max="37" width="16.7109375" customWidth="1"/>
    <col min="38" max="38" width="1.7109375" customWidth="1"/>
    <col min="39" max="42" width="15.7109375" customWidth="1"/>
    <col min="43" max="43" width="16.7109375" customWidth="1"/>
    <col min="44" max="44" width="1.7109375" customWidth="1"/>
    <col min="45" max="45" width="15.7109375" customWidth="1"/>
    <col min="46" max="46" width="15.7109375" bestFit="1" customWidth="1"/>
    <col min="47" max="49" width="11.42578125" hidden="1" customWidth="1"/>
  </cols>
  <sheetData>
    <row r="6" spans="1:49" ht="28.5" x14ac:dyDescent="0.25">
      <c r="A6" s="54" t="s">
        <v>174</v>
      </c>
      <c r="B6" s="10"/>
      <c r="C6" s="125">
        <v>2017</v>
      </c>
      <c r="D6" s="125"/>
      <c r="E6" s="125"/>
      <c r="F6" s="125"/>
      <c r="G6" s="125"/>
      <c r="H6" s="50"/>
      <c r="I6" s="125">
        <v>2018</v>
      </c>
      <c r="J6" s="125"/>
      <c r="K6" s="125"/>
      <c r="L6" s="125"/>
      <c r="M6" s="125"/>
      <c r="N6" s="50"/>
      <c r="O6" s="125">
        <v>2019</v>
      </c>
      <c r="P6" s="125"/>
      <c r="Q6" s="125"/>
      <c r="R6" s="125"/>
      <c r="S6" s="125"/>
      <c r="T6" s="50"/>
      <c r="U6" s="125">
        <v>2020</v>
      </c>
      <c r="V6" s="125"/>
      <c r="W6" s="125"/>
      <c r="X6" s="125"/>
      <c r="Y6" s="125"/>
      <c r="Z6" s="51"/>
      <c r="AA6" s="125">
        <v>2021</v>
      </c>
      <c r="AB6" s="125"/>
      <c r="AC6" s="125"/>
      <c r="AD6" s="125"/>
      <c r="AE6" s="125"/>
      <c r="AG6" s="125">
        <v>2022</v>
      </c>
      <c r="AH6" s="125"/>
      <c r="AI6" s="125"/>
      <c r="AJ6" s="125"/>
      <c r="AK6" s="125"/>
      <c r="AM6" s="125">
        <v>2023</v>
      </c>
      <c r="AN6" s="125"/>
      <c r="AO6" s="125"/>
      <c r="AP6" s="125"/>
      <c r="AQ6" s="125"/>
      <c r="AS6" s="125">
        <v>2024</v>
      </c>
      <c r="AT6" s="125"/>
      <c r="AU6" s="125"/>
      <c r="AV6" s="125"/>
      <c r="AW6" s="125"/>
    </row>
    <row r="7" spans="1:49" ht="6" customHeight="1" thickBot="1" x14ac:dyDescent="0.3">
      <c r="B7" s="1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1"/>
      <c r="AA7" s="50"/>
      <c r="AB7" s="50"/>
      <c r="AC7" s="50"/>
      <c r="AD7" s="50"/>
      <c r="AE7" s="50"/>
      <c r="AG7" s="50"/>
      <c r="AH7" s="50"/>
      <c r="AI7" s="50"/>
      <c r="AJ7" s="50"/>
      <c r="AK7" s="50"/>
      <c r="AM7" s="50"/>
      <c r="AN7" s="50"/>
      <c r="AO7" s="50"/>
      <c r="AP7" s="50"/>
      <c r="AQ7" s="50"/>
      <c r="AS7" s="50"/>
      <c r="AT7" s="50"/>
      <c r="AU7" s="50"/>
      <c r="AV7" s="50"/>
      <c r="AW7" s="50"/>
    </row>
    <row r="8" spans="1:49" ht="16.5" thickBot="1" x14ac:dyDescent="0.3">
      <c r="B8" s="10"/>
      <c r="C8" s="53" t="s">
        <v>0</v>
      </c>
      <c r="D8" s="53" t="s">
        <v>1</v>
      </c>
      <c r="E8" s="53" t="s">
        <v>2</v>
      </c>
      <c r="F8" s="53" t="s">
        <v>3</v>
      </c>
      <c r="G8" s="55" t="s">
        <v>4</v>
      </c>
      <c r="H8" s="50"/>
      <c r="I8" s="53" t="s">
        <v>0</v>
      </c>
      <c r="J8" s="53" t="s">
        <v>1</v>
      </c>
      <c r="K8" s="53" t="s">
        <v>2</v>
      </c>
      <c r="L8" s="53" t="s">
        <v>3</v>
      </c>
      <c r="M8" s="55" t="s">
        <v>4</v>
      </c>
      <c r="N8" s="50"/>
      <c r="O8" s="53" t="s">
        <v>0</v>
      </c>
      <c r="P8" s="53" t="s">
        <v>1</v>
      </c>
      <c r="Q8" s="53" t="s">
        <v>2</v>
      </c>
      <c r="R8" s="53" t="s">
        <v>3</v>
      </c>
      <c r="S8" s="55" t="s">
        <v>4</v>
      </c>
      <c r="T8" s="50"/>
      <c r="U8" s="53" t="s">
        <v>0</v>
      </c>
      <c r="V8" s="53" t="s">
        <v>1</v>
      </c>
      <c r="W8" s="53" t="s">
        <v>2</v>
      </c>
      <c r="X8" s="53" t="s">
        <v>3</v>
      </c>
      <c r="Y8" s="55" t="s">
        <v>4</v>
      </c>
      <c r="Z8" s="51"/>
      <c r="AA8" s="53" t="s">
        <v>0</v>
      </c>
      <c r="AB8" s="53" t="s">
        <v>1</v>
      </c>
      <c r="AC8" s="53" t="s">
        <v>2</v>
      </c>
      <c r="AD8" s="53" t="s">
        <v>3</v>
      </c>
      <c r="AE8" s="88" t="s">
        <v>4</v>
      </c>
      <c r="AG8" s="53" t="s">
        <v>0</v>
      </c>
      <c r="AH8" s="53" t="s">
        <v>1</v>
      </c>
      <c r="AI8" s="53" t="s">
        <v>2</v>
      </c>
      <c r="AJ8" s="53" t="s">
        <v>3</v>
      </c>
      <c r="AK8" s="88" t="s">
        <v>4</v>
      </c>
      <c r="AM8" s="53" t="s">
        <v>0</v>
      </c>
      <c r="AN8" s="53" t="s">
        <v>1</v>
      </c>
      <c r="AO8" s="53" t="s">
        <v>2</v>
      </c>
      <c r="AP8" s="53" t="s">
        <v>3</v>
      </c>
      <c r="AQ8" s="88" t="s">
        <v>4</v>
      </c>
      <c r="AS8" s="53" t="s">
        <v>0</v>
      </c>
      <c r="AT8" s="53" t="s">
        <v>1</v>
      </c>
      <c r="AU8" s="53" t="s">
        <v>2</v>
      </c>
      <c r="AV8" s="53" t="s">
        <v>3</v>
      </c>
      <c r="AW8" s="88" t="s">
        <v>4</v>
      </c>
    </row>
    <row r="9" spans="1:49" ht="8.25" customHeight="1" x14ac:dyDescent="0.25">
      <c r="B9" s="10"/>
      <c r="C9" s="56"/>
      <c r="D9" s="56"/>
      <c r="E9" s="56"/>
      <c r="F9" s="56"/>
      <c r="G9" s="56"/>
      <c r="H9" s="50"/>
      <c r="I9" s="56"/>
      <c r="J9" s="56"/>
      <c r="K9" s="56"/>
      <c r="L9" s="56"/>
      <c r="M9" s="56"/>
      <c r="N9" s="50"/>
      <c r="O9" s="56"/>
      <c r="P9" s="56"/>
      <c r="Q9" s="56"/>
      <c r="R9" s="56"/>
      <c r="S9" s="56"/>
      <c r="T9" s="50"/>
      <c r="U9" s="56"/>
      <c r="V9" s="56"/>
      <c r="W9" s="56"/>
      <c r="X9" s="56"/>
      <c r="Y9" s="56"/>
      <c r="Z9" s="51"/>
      <c r="AA9" s="56"/>
      <c r="AB9" s="56"/>
      <c r="AC9" s="56"/>
      <c r="AD9" s="56"/>
      <c r="AE9" s="56"/>
    </row>
    <row r="10" spans="1:49" ht="15.75" x14ac:dyDescent="0.25">
      <c r="A10" s="39" t="s">
        <v>5</v>
      </c>
      <c r="B10" s="26"/>
      <c r="C10" s="37">
        <v>178843314</v>
      </c>
      <c r="D10" s="37">
        <v>153272527</v>
      </c>
      <c r="E10" s="37">
        <v>171415874</v>
      </c>
      <c r="F10" s="37">
        <v>141449390</v>
      </c>
      <c r="G10" s="37">
        <f>SUM(C10:F10)</f>
        <v>644981105</v>
      </c>
      <c r="H10" s="38"/>
      <c r="I10" s="37">
        <v>244331231</v>
      </c>
      <c r="J10" s="37">
        <v>169467533</v>
      </c>
      <c r="K10" s="37">
        <v>166303515</v>
      </c>
      <c r="L10" s="37">
        <v>167939977</v>
      </c>
      <c r="M10" s="37">
        <v>748042256</v>
      </c>
      <c r="N10" s="38"/>
      <c r="O10" s="37">
        <v>149160963</v>
      </c>
      <c r="P10" s="37">
        <v>150226431</v>
      </c>
      <c r="Q10" s="37">
        <v>395464247</v>
      </c>
      <c r="R10" s="37">
        <v>780214716</v>
      </c>
      <c r="S10" s="37">
        <v>1475066357</v>
      </c>
      <c r="T10" s="38"/>
      <c r="U10" s="37">
        <v>288053160</v>
      </c>
      <c r="V10" s="37">
        <v>204584422</v>
      </c>
      <c r="W10" s="37">
        <v>216982687</v>
      </c>
      <c r="X10" s="37">
        <v>250173469</v>
      </c>
      <c r="Y10" s="37">
        <v>959793738</v>
      </c>
      <c r="Z10" s="39"/>
      <c r="AA10" s="37">
        <v>207273941</v>
      </c>
      <c r="AB10" s="37">
        <v>230479028</v>
      </c>
      <c r="AC10" s="37">
        <v>253342136</v>
      </c>
      <c r="AD10" s="37">
        <f>AE10-AA10-AB10-AC10</f>
        <v>262725365</v>
      </c>
      <c r="AE10" s="37">
        <v>953820470</v>
      </c>
      <c r="AG10" s="37">
        <v>290433548</v>
      </c>
      <c r="AH10" s="37">
        <v>262533093</v>
      </c>
      <c r="AI10" s="37">
        <v>273461276</v>
      </c>
      <c r="AJ10" s="37">
        <f>AK10-AG10-AH10-AI10</f>
        <v>296999684</v>
      </c>
      <c r="AK10" s="37">
        <v>1123427601</v>
      </c>
      <c r="AM10" s="37">
        <v>232460377</v>
      </c>
      <c r="AN10" s="37">
        <v>241051542</v>
      </c>
      <c r="AO10" s="37">
        <v>298562972</v>
      </c>
      <c r="AP10" s="37">
        <v>355366141</v>
      </c>
      <c r="AQ10" s="37">
        <v>1127441031</v>
      </c>
      <c r="AS10" s="37">
        <v>320697029</v>
      </c>
      <c r="AT10" s="37">
        <v>306416671</v>
      </c>
      <c r="AU10" s="37"/>
      <c r="AV10" s="37"/>
      <c r="AW10" s="37"/>
    </row>
    <row r="11" spans="1:49" ht="15.75" x14ac:dyDescent="0.25">
      <c r="A11" s="39" t="s">
        <v>6</v>
      </c>
      <c r="B11" s="29"/>
      <c r="C11" s="57">
        <v>-81231561</v>
      </c>
      <c r="D11" s="57">
        <v>-51230501</v>
      </c>
      <c r="E11" s="57">
        <v>-62928946</v>
      </c>
      <c r="F11" s="57">
        <v>-51527723</v>
      </c>
      <c r="G11" s="57">
        <f>SUM(C11:F11)</f>
        <v>-246918731</v>
      </c>
      <c r="H11" s="58"/>
      <c r="I11" s="57">
        <v>-135035683</v>
      </c>
      <c r="J11" s="57">
        <v>-67406086</v>
      </c>
      <c r="K11" s="57">
        <v>-65337186</v>
      </c>
      <c r="L11" s="57">
        <v>-87696464</v>
      </c>
      <c r="M11" s="57">
        <v>-355475419</v>
      </c>
      <c r="N11" s="58"/>
      <c r="O11" s="57">
        <v>-51955102</v>
      </c>
      <c r="P11" s="57">
        <v>-58114509</v>
      </c>
      <c r="Q11" s="57">
        <v>-279473283.62800002</v>
      </c>
      <c r="R11" s="57">
        <v>-656617773.37199998</v>
      </c>
      <c r="S11" s="57">
        <v>-1046160668</v>
      </c>
      <c r="T11" s="58"/>
      <c r="U11" s="57">
        <v>-149578952</v>
      </c>
      <c r="V11" s="57">
        <v>-90481627</v>
      </c>
      <c r="W11" s="57">
        <v>-96950386</v>
      </c>
      <c r="X11" s="57">
        <v>-130533588</v>
      </c>
      <c r="Y11" s="57">
        <v>-467544553</v>
      </c>
      <c r="Z11" s="39"/>
      <c r="AA11" s="57">
        <v>-82379104</v>
      </c>
      <c r="AB11" s="57">
        <v>-102754713</v>
      </c>
      <c r="AC11" s="57">
        <v>-126589778</v>
      </c>
      <c r="AD11" s="57">
        <f>AE11-AA11-AB11-AC11</f>
        <v>-143309918</v>
      </c>
      <c r="AE11" s="57">
        <v>-455033513</v>
      </c>
      <c r="AG11" s="57">
        <v>-105452467</v>
      </c>
      <c r="AH11" s="57">
        <v>-121070339</v>
      </c>
      <c r="AI11" s="57">
        <v>-119849111</v>
      </c>
      <c r="AJ11" s="57">
        <f>AK11-AG11-AH11-AI11</f>
        <v>-181556190</v>
      </c>
      <c r="AK11" s="57">
        <v>-527928107</v>
      </c>
      <c r="AM11" s="57">
        <v>-108244294</v>
      </c>
      <c r="AN11" s="57">
        <v>-115388102</v>
      </c>
      <c r="AO11" s="57">
        <v>-133243156</v>
      </c>
      <c r="AP11" s="57">
        <v>-183217085</v>
      </c>
      <c r="AQ11" s="57">
        <v>-540092636</v>
      </c>
      <c r="AS11" s="57">
        <v>-134397839</v>
      </c>
      <c r="AT11" s="57">
        <v>-147016488</v>
      </c>
      <c r="AU11" s="57"/>
      <c r="AV11" s="57"/>
      <c r="AW11" s="57"/>
    </row>
    <row r="12" spans="1:49" s="16" customFormat="1" ht="15.75" x14ac:dyDescent="0.25">
      <c r="A12" s="78" t="s">
        <v>7</v>
      </c>
      <c r="B12" s="30"/>
      <c r="C12" s="89">
        <v>97611753</v>
      </c>
      <c r="D12" s="89">
        <v>102042026</v>
      </c>
      <c r="E12" s="89">
        <v>108486928</v>
      </c>
      <c r="F12" s="89">
        <v>89921667</v>
      </c>
      <c r="G12" s="89">
        <f>SUM(C12:F12)</f>
        <v>398062374</v>
      </c>
      <c r="H12" s="59"/>
      <c r="I12" s="89">
        <v>109295548</v>
      </c>
      <c r="J12" s="89">
        <v>102061447</v>
      </c>
      <c r="K12" s="89">
        <v>100966329</v>
      </c>
      <c r="L12" s="89">
        <v>80243513</v>
      </c>
      <c r="M12" s="89">
        <v>392566837</v>
      </c>
      <c r="N12" s="59"/>
      <c r="O12" s="89">
        <v>97205861</v>
      </c>
      <c r="P12" s="89">
        <v>92111922</v>
      </c>
      <c r="Q12" s="89">
        <v>115990963.37199998</v>
      </c>
      <c r="R12" s="89">
        <v>123596942.62800002</v>
      </c>
      <c r="S12" s="89">
        <v>428905689</v>
      </c>
      <c r="T12" s="59"/>
      <c r="U12" s="89">
        <v>138474208</v>
      </c>
      <c r="V12" s="89">
        <v>114102795</v>
      </c>
      <c r="W12" s="89">
        <v>120032301</v>
      </c>
      <c r="X12" s="89">
        <v>119639881</v>
      </c>
      <c r="Y12" s="89">
        <v>492249185</v>
      </c>
      <c r="Z12" s="42"/>
      <c r="AA12" s="89">
        <v>124894837</v>
      </c>
      <c r="AB12" s="89">
        <v>127724315</v>
      </c>
      <c r="AC12" s="89">
        <v>126752358</v>
      </c>
      <c r="AD12" s="89">
        <f>AE12-AA12-AB12-AC12</f>
        <v>119415447</v>
      </c>
      <c r="AE12" s="89">
        <v>498786957</v>
      </c>
      <c r="AG12" s="89">
        <v>184981081</v>
      </c>
      <c r="AH12" s="89">
        <v>141462754</v>
      </c>
      <c r="AI12" s="89">
        <v>153612165</v>
      </c>
      <c r="AJ12" s="89">
        <f>AK12-AG12-AH12-AI12</f>
        <v>115443494</v>
      </c>
      <c r="AK12" s="89">
        <v>595499494</v>
      </c>
      <c r="AM12" s="89">
        <v>124216083</v>
      </c>
      <c r="AN12" s="89">
        <v>125663440</v>
      </c>
      <c r="AO12" s="89">
        <v>165319816</v>
      </c>
      <c r="AP12" s="89">
        <v>172149056</v>
      </c>
      <c r="AQ12" s="89">
        <v>587348395</v>
      </c>
      <c r="AS12" s="89">
        <v>186299190</v>
      </c>
      <c r="AT12" s="89">
        <v>159400183</v>
      </c>
      <c r="AU12" s="89"/>
      <c r="AV12" s="89"/>
      <c r="AW12" s="89"/>
    </row>
    <row r="13" spans="1:49" ht="15.75" x14ac:dyDescent="0.25">
      <c r="A13" s="39"/>
      <c r="B13" s="31"/>
      <c r="C13" s="60"/>
      <c r="D13" s="60"/>
      <c r="E13" s="60"/>
      <c r="F13" s="60"/>
      <c r="G13" s="60"/>
      <c r="H13" s="61"/>
      <c r="I13" s="60"/>
      <c r="J13" s="60"/>
      <c r="K13" s="60"/>
      <c r="L13" s="60"/>
      <c r="M13" s="60"/>
      <c r="N13" s="61"/>
      <c r="O13" s="60"/>
      <c r="P13" s="60"/>
      <c r="Q13" s="60"/>
      <c r="R13" s="60"/>
      <c r="S13" s="60"/>
      <c r="T13" s="61"/>
      <c r="U13" s="60"/>
      <c r="V13" s="60"/>
      <c r="W13" s="60"/>
      <c r="X13" s="60"/>
      <c r="Y13" s="60"/>
      <c r="Z13" s="39"/>
      <c r="AA13" s="60"/>
      <c r="AB13" s="60"/>
      <c r="AC13" s="60"/>
      <c r="AD13" s="60"/>
      <c r="AE13" s="60"/>
      <c r="AG13" s="60"/>
      <c r="AH13" s="60"/>
      <c r="AI13" s="60"/>
      <c r="AJ13" s="60"/>
      <c r="AK13" s="60"/>
      <c r="AM13" s="60"/>
      <c r="AN13" s="60"/>
      <c r="AO13" s="60"/>
      <c r="AP13" s="60"/>
      <c r="AQ13" s="60"/>
      <c r="AS13" s="60"/>
      <c r="AT13" s="60"/>
      <c r="AU13" s="60"/>
      <c r="AV13" s="60"/>
      <c r="AW13" s="60"/>
    </row>
    <row r="14" spans="1:49" ht="15.75" x14ac:dyDescent="0.25">
      <c r="A14" s="39" t="s">
        <v>8</v>
      </c>
      <c r="B14" s="26"/>
      <c r="C14" s="37">
        <v>-20481938</v>
      </c>
      <c r="D14" s="37">
        <v>-21837670</v>
      </c>
      <c r="E14" s="37">
        <v>-22072452</v>
      </c>
      <c r="F14" s="37">
        <v>-26533036</v>
      </c>
      <c r="G14" s="37">
        <f t="shared" ref="G14:G20" si="0">SUM(C14:F14)</f>
        <v>-90925096</v>
      </c>
      <c r="H14" s="38"/>
      <c r="I14" s="37">
        <v>-21515188</v>
      </c>
      <c r="J14" s="37">
        <v>-34070188</v>
      </c>
      <c r="K14" s="37">
        <v>-23569082</v>
      </c>
      <c r="L14" s="37">
        <v>-26814271</v>
      </c>
      <c r="M14" s="37">
        <v>-105968729</v>
      </c>
      <c r="N14" s="38"/>
      <c r="O14" s="37">
        <v>-21789769</v>
      </c>
      <c r="P14" s="37">
        <v>-30624256</v>
      </c>
      <c r="Q14" s="37">
        <v>-26801189</v>
      </c>
      <c r="R14" s="37">
        <v>-39672152</v>
      </c>
      <c r="S14" s="37">
        <v>-118887366</v>
      </c>
      <c r="T14" s="38"/>
      <c r="U14" s="37">
        <v>-24597849</v>
      </c>
      <c r="V14" s="37">
        <v>-35856852</v>
      </c>
      <c r="W14" s="37">
        <v>-23937697</v>
      </c>
      <c r="X14" s="37">
        <v>-32993757</v>
      </c>
      <c r="Y14" s="37">
        <v>-117386155</v>
      </c>
      <c r="Z14" s="39"/>
      <c r="AA14" s="37">
        <v>-26809072</v>
      </c>
      <c r="AB14" s="37">
        <v>-28480380</v>
      </c>
      <c r="AC14" s="37">
        <v>-31100432</v>
      </c>
      <c r="AD14" s="37">
        <f>AE14-AA14-AB14-AC14</f>
        <v>-49544907</v>
      </c>
      <c r="AE14" s="37">
        <v>-135934791</v>
      </c>
      <c r="AG14" s="37">
        <v>-33911397</v>
      </c>
      <c r="AH14" s="37">
        <v>-37061513</v>
      </c>
      <c r="AI14" s="37">
        <v>-41802703</v>
      </c>
      <c r="AJ14" s="37">
        <f>AK14-AG14-AH14-AI14</f>
        <v>-66047790</v>
      </c>
      <c r="AK14" s="37">
        <v>-178823403</v>
      </c>
      <c r="AM14" s="37">
        <v>-47346313</v>
      </c>
      <c r="AN14" s="37">
        <v>-59573984</v>
      </c>
      <c r="AO14" s="37">
        <v>-48685102</v>
      </c>
      <c r="AP14" s="37">
        <v>-74202510</v>
      </c>
      <c r="AQ14" s="37">
        <v>-229807909</v>
      </c>
      <c r="AS14" s="37">
        <v>-54281893</v>
      </c>
      <c r="AT14" s="37">
        <v>-59140551</v>
      </c>
      <c r="AU14" s="37"/>
      <c r="AV14" s="37"/>
      <c r="AW14" s="37"/>
    </row>
    <row r="15" spans="1:49" ht="15.75" x14ac:dyDescent="0.25">
      <c r="A15" s="39" t="s">
        <v>9</v>
      </c>
      <c r="B15" s="26"/>
      <c r="C15" s="37">
        <v>71949318</v>
      </c>
      <c r="D15" s="37">
        <v>37997194</v>
      </c>
      <c r="E15" s="37">
        <v>56439388</v>
      </c>
      <c r="F15" s="37">
        <v>59098846</v>
      </c>
      <c r="G15" s="37">
        <f t="shared" si="0"/>
        <v>225484746</v>
      </c>
      <c r="H15" s="38"/>
      <c r="I15" s="37">
        <v>61661441</v>
      </c>
      <c r="J15" s="37">
        <v>70717932</v>
      </c>
      <c r="K15" s="37">
        <v>64319902</v>
      </c>
      <c r="L15" s="37">
        <v>76804705</v>
      </c>
      <c r="M15" s="37">
        <v>273503980</v>
      </c>
      <c r="N15" s="38"/>
      <c r="O15" s="37">
        <v>64387660</v>
      </c>
      <c r="P15" s="37">
        <v>96091951</v>
      </c>
      <c r="Q15" s="37">
        <v>93533504</v>
      </c>
      <c r="R15" s="37">
        <v>60803386</v>
      </c>
      <c r="S15" s="37">
        <v>314816501</v>
      </c>
      <c r="T15" s="38"/>
      <c r="U15" s="37">
        <v>82555770</v>
      </c>
      <c r="V15" s="37">
        <v>58581863</v>
      </c>
      <c r="W15" s="37">
        <v>79603019</v>
      </c>
      <c r="X15" s="37">
        <v>363538265</v>
      </c>
      <c r="Y15" s="37">
        <v>584278917</v>
      </c>
      <c r="Z15" s="39"/>
      <c r="AA15" s="37">
        <v>129367046</v>
      </c>
      <c r="AB15" s="37">
        <v>169618720</v>
      </c>
      <c r="AC15" s="37">
        <v>144881946</v>
      </c>
      <c r="AD15" s="37">
        <f>AE15-AA15-AB15-AC15</f>
        <v>142864227</v>
      </c>
      <c r="AE15" s="37">
        <v>586731939</v>
      </c>
      <c r="AG15" s="37">
        <v>185733145</v>
      </c>
      <c r="AH15" s="37">
        <v>154146100</v>
      </c>
      <c r="AI15" s="37">
        <v>148205656</v>
      </c>
      <c r="AJ15" s="37">
        <f t="shared" ref="AJ15:AJ18" si="1">AK15-AG15-AH15-AI15</f>
        <v>79255342</v>
      </c>
      <c r="AK15" s="37">
        <v>567340243</v>
      </c>
      <c r="AM15" s="37">
        <v>146556815</v>
      </c>
      <c r="AN15" s="37">
        <v>160058585</v>
      </c>
      <c r="AO15" s="37">
        <v>113777027</v>
      </c>
      <c r="AP15" s="37">
        <v>173654195</v>
      </c>
      <c r="AQ15" s="37">
        <v>594046622</v>
      </c>
      <c r="AS15" s="37">
        <v>172928248</v>
      </c>
      <c r="AT15" s="37">
        <v>172420028</v>
      </c>
      <c r="AU15" s="37"/>
      <c r="AV15" s="37"/>
      <c r="AW15" s="37"/>
    </row>
    <row r="16" spans="1:49" ht="15.75" x14ac:dyDescent="0.25">
      <c r="A16" s="39" t="s">
        <v>10</v>
      </c>
      <c r="B16" s="26"/>
      <c r="C16" s="37">
        <v>33228877</v>
      </c>
      <c r="D16" s="37">
        <v>42472442</v>
      </c>
      <c r="E16" s="37">
        <v>36092948</v>
      </c>
      <c r="F16" s="37">
        <v>29892607</v>
      </c>
      <c r="G16" s="37">
        <f t="shared" si="0"/>
        <v>141686874</v>
      </c>
      <c r="H16" s="38"/>
      <c r="I16" s="37">
        <v>35671906</v>
      </c>
      <c r="J16" s="37">
        <v>42361064</v>
      </c>
      <c r="K16" s="37">
        <v>44520589</v>
      </c>
      <c r="L16" s="37">
        <v>48764349</v>
      </c>
      <c r="M16" s="37">
        <v>171317908</v>
      </c>
      <c r="N16" s="38"/>
      <c r="O16" s="37">
        <v>38881303</v>
      </c>
      <c r="P16" s="37">
        <v>52332126</v>
      </c>
      <c r="Q16" s="37">
        <v>51711449</v>
      </c>
      <c r="R16" s="37">
        <v>49709509</v>
      </c>
      <c r="S16" s="37">
        <v>192634387</v>
      </c>
      <c r="T16" s="38"/>
      <c r="U16" s="37">
        <v>64527895</v>
      </c>
      <c r="V16" s="37">
        <v>39856456</v>
      </c>
      <c r="W16" s="37">
        <v>52846337</v>
      </c>
      <c r="X16" s="37">
        <v>56499244</v>
      </c>
      <c r="Y16" s="37">
        <v>213729932</v>
      </c>
      <c r="Z16" s="39"/>
      <c r="AA16" s="37">
        <v>54275578</v>
      </c>
      <c r="AB16" s="37">
        <v>66433922</v>
      </c>
      <c r="AC16" s="37">
        <v>67055764</v>
      </c>
      <c r="AD16" s="37">
        <f>AE16-AA16-AB16-AC16</f>
        <v>70615956</v>
      </c>
      <c r="AE16" s="37">
        <v>258381220</v>
      </c>
      <c r="AG16" s="37">
        <v>75551657</v>
      </c>
      <c r="AH16" s="37">
        <v>69675105</v>
      </c>
      <c r="AI16" s="37">
        <v>79019845</v>
      </c>
      <c r="AJ16" s="37">
        <f t="shared" si="1"/>
        <v>77131339</v>
      </c>
      <c r="AK16" s="37">
        <v>301377946</v>
      </c>
      <c r="AM16" s="37">
        <v>75094769</v>
      </c>
      <c r="AN16" s="37">
        <v>79759052</v>
      </c>
      <c r="AO16" s="37">
        <v>74501672</v>
      </c>
      <c r="AP16" s="37">
        <v>68276981</v>
      </c>
      <c r="AQ16" s="37">
        <v>297632472</v>
      </c>
      <c r="AS16" s="37">
        <v>67171981</v>
      </c>
      <c r="AT16" s="37">
        <v>72645016</v>
      </c>
      <c r="AU16" s="37"/>
      <c r="AV16" s="37"/>
      <c r="AW16" s="37"/>
    </row>
    <row r="17" spans="1:49" ht="15.75" x14ac:dyDescent="0.25">
      <c r="A17" s="39" t="s">
        <v>11</v>
      </c>
      <c r="B17" s="26"/>
      <c r="C17" s="37">
        <v>522650</v>
      </c>
      <c r="D17" s="37">
        <v>-3</v>
      </c>
      <c r="E17" s="37">
        <v>0</v>
      </c>
      <c r="F17" s="37">
        <v>0</v>
      </c>
      <c r="G17" s="37">
        <f t="shared" si="0"/>
        <v>522647</v>
      </c>
      <c r="H17" s="38"/>
      <c r="I17" s="37">
        <v>0</v>
      </c>
      <c r="J17" s="37">
        <v>0</v>
      </c>
      <c r="K17" s="37">
        <v>129002</v>
      </c>
      <c r="L17" s="37">
        <v>0</v>
      </c>
      <c r="M17" s="37">
        <v>129002</v>
      </c>
      <c r="N17" s="38"/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8"/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9"/>
      <c r="AA17" s="37">
        <v>0</v>
      </c>
      <c r="AB17" s="37">
        <v>0</v>
      </c>
      <c r="AC17" s="37">
        <v>0</v>
      </c>
      <c r="AD17" s="37">
        <v>0</v>
      </c>
      <c r="AE17" s="37">
        <v>0</v>
      </c>
      <c r="AG17" s="37">
        <v>0</v>
      </c>
      <c r="AH17" s="37">
        <v>0</v>
      </c>
      <c r="AI17" s="37">
        <v>0</v>
      </c>
      <c r="AJ17" s="37">
        <f t="shared" si="1"/>
        <v>0</v>
      </c>
      <c r="AK17" s="37">
        <v>0</v>
      </c>
      <c r="AM17" s="37">
        <v>0</v>
      </c>
      <c r="AN17" s="37">
        <v>0</v>
      </c>
      <c r="AO17" s="37">
        <v>0</v>
      </c>
      <c r="AP17" s="37">
        <v>0</v>
      </c>
      <c r="AQ17" s="37">
        <v>0</v>
      </c>
      <c r="AS17" s="37">
        <v>0</v>
      </c>
      <c r="AT17" s="37">
        <v>0</v>
      </c>
      <c r="AU17" s="37"/>
      <c r="AV17" s="37"/>
      <c r="AW17" s="37"/>
    </row>
    <row r="18" spans="1:49" ht="15.75" x14ac:dyDescent="0.25">
      <c r="A18" s="39" t="s">
        <v>180</v>
      </c>
      <c r="B18" s="26"/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8"/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8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8"/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9"/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G18" s="37">
        <v>1139911</v>
      </c>
      <c r="AH18" s="37">
        <v>-2736314</v>
      </c>
      <c r="AI18" s="37">
        <v>1804204</v>
      </c>
      <c r="AJ18" s="37">
        <f t="shared" si="1"/>
        <v>-989699</v>
      </c>
      <c r="AK18" s="37">
        <v>-781898</v>
      </c>
      <c r="AM18" s="37">
        <v>-788050</v>
      </c>
      <c r="AN18" s="37">
        <v>-193098</v>
      </c>
      <c r="AO18" s="37">
        <v>-978751</v>
      </c>
      <c r="AP18" s="37">
        <v>-63792</v>
      </c>
      <c r="AQ18" s="37">
        <v>-2023691</v>
      </c>
      <c r="AS18" s="37">
        <v>-1326727</v>
      </c>
      <c r="AT18" s="37">
        <v>-1213553</v>
      </c>
      <c r="AU18" s="37"/>
      <c r="AV18" s="37"/>
      <c r="AW18" s="37"/>
    </row>
    <row r="19" spans="1:49" ht="15.75" x14ac:dyDescent="0.25">
      <c r="A19" s="39" t="s">
        <v>12</v>
      </c>
      <c r="B19" s="26"/>
      <c r="C19" s="62">
        <v>-272137</v>
      </c>
      <c r="D19" s="62">
        <v>-1568942</v>
      </c>
      <c r="E19" s="62">
        <v>5977564</v>
      </c>
      <c r="F19" s="62">
        <v>5638269</v>
      </c>
      <c r="G19" s="62">
        <f t="shared" si="0"/>
        <v>9774754</v>
      </c>
      <c r="H19" s="38"/>
      <c r="I19" s="62">
        <v>-798482</v>
      </c>
      <c r="J19" s="62">
        <v>1182183</v>
      </c>
      <c r="K19" s="62">
        <v>-830303</v>
      </c>
      <c r="L19" s="62">
        <v>807943</v>
      </c>
      <c r="M19" s="62">
        <v>361341</v>
      </c>
      <c r="N19" s="38"/>
      <c r="O19" s="62">
        <v>-891847</v>
      </c>
      <c r="P19" s="62">
        <v>2074001</v>
      </c>
      <c r="Q19" s="62">
        <v>-3518540</v>
      </c>
      <c r="R19" s="62">
        <v>-1787116</v>
      </c>
      <c r="S19" s="62">
        <v>-4123502</v>
      </c>
      <c r="T19" s="38"/>
      <c r="U19" s="62">
        <v>-1899988</v>
      </c>
      <c r="V19" s="62">
        <v>-5303268</v>
      </c>
      <c r="W19" s="62">
        <v>-909007</v>
      </c>
      <c r="X19" s="62">
        <v>31473</v>
      </c>
      <c r="Y19" s="62">
        <v>-8080790</v>
      </c>
      <c r="Z19" s="39"/>
      <c r="AA19" s="62">
        <v>-492470</v>
      </c>
      <c r="AB19" s="62">
        <v>1482406</v>
      </c>
      <c r="AC19" s="62">
        <v>-1122792</v>
      </c>
      <c r="AD19" s="62">
        <f>AE19-AA19-AB19-AC19</f>
        <v>-2816641</v>
      </c>
      <c r="AE19" s="62">
        <v>-2949497</v>
      </c>
      <c r="AG19" s="62">
        <v>-1990225</v>
      </c>
      <c r="AH19" s="62">
        <v>-1033198</v>
      </c>
      <c r="AI19" s="62">
        <v>-1713860</v>
      </c>
      <c r="AJ19" s="62">
        <f>AK19-AG19-AH19-AI19</f>
        <v>-13655299</v>
      </c>
      <c r="AK19" s="62">
        <v>-18392582</v>
      </c>
      <c r="AM19" s="62">
        <v>-1006976</v>
      </c>
      <c r="AN19" s="62">
        <v>-193222</v>
      </c>
      <c r="AO19" s="62">
        <v>4766742</v>
      </c>
      <c r="AP19" s="62">
        <v>-14575195</v>
      </c>
      <c r="AQ19" s="62">
        <v>-11008650</v>
      </c>
      <c r="AS19" s="62">
        <v>-1962058</v>
      </c>
      <c r="AT19" s="62">
        <v>-3416104</v>
      </c>
      <c r="AU19" s="62"/>
      <c r="AV19" s="62"/>
      <c r="AW19" s="62"/>
    </row>
    <row r="20" spans="1:49" s="16" customFormat="1" ht="15.75" x14ac:dyDescent="0.25">
      <c r="A20" s="78" t="s">
        <v>13</v>
      </c>
      <c r="B20" s="32"/>
      <c r="C20" s="90">
        <v>182558523</v>
      </c>
      <c r="D20" s="90">
        <v>159105047</v>
      </c>
      <c r="E20" s="90">
        <v>184924376</v>
      </c>
      <c r="F20" s="90">
        <v>158018353</v>
      </c>
      <c r="G20" s="90">
        <f t="shared" si="0"/>
        <v>684606299</v>
      </c>
      <c r="H20" s="63"/>
      <c r="I20" s="90">
        <v>184315225</v>
      </c>
      <c r="J20" s="90">
        <v>182252438</v>
      </c>
      <c r="K20" s="90">
        <v>185536437</v>
      </c>
      <c r="L20" s="90">
        <v>179806239</v>
      </c>
      <c r="M20" s="90">
        <v>731910339</v>
      </c>
      <c r="N20" s="63"/>
      <c r="O20" s="90">
        <v>177793208</v>
      </c>
      <c r="P20" s="90">
        <v>211985744</v>
      </c>
      <c r="Q20" s="90">
        <v>230916187.37199998</v>
      </c>
      <c r="R20" s="90">
        <v>192650569.62800002</v>
      </c>
      <c r="S20" s="90">
        <v>813345709</v>
      </c>
      <c r="T20" s="63"/>
      <c r="U20" s="90">
        <v>259060036</v>
      </c>
      <c r="V20" s="90">
        <v>171380994</v>
      </c>
      <c r="W20" s="90">
        <v>227634953</v>
      </c>
      <c r="X20" s="90">
        <v>506715106</v>
      </c>
      <c r="Y20" s="90">
        <v>1164791089</v>
      </c>
      <c r="Z20" s="42"/>
      <c r="AA20" s="90">
        <v>281235919</v>
      </c>
      <c r="AB20" s="90">
        <v>336778983</v>
      </c>
      <c r="AC20" s="90">
        <v>306466844</v>
      </c>
      <c r="AD20" s="90">
        <f>AE20-AA20-AB20-AC20</f>
        <v>280534082</v>
      </c>
      <c r="AE20" s="90">
        <v>1205015828</v>
      </c>
      <c r="AG20" s="90">
        <v>411504172</v>
      </c>
      <c r="AH20" s="90">
        <v>324452934</v>
      </c>
      <c r="AI20" s="90">
        <v>339125307</v>
      </c>
      <c r="AJ20" s="90">
        <f>AK20-AG20-AH20-AI20</f>
        <v>191137387</v>
      </c>
      <c r="AK20" s="90">
        <v>1266219800</v>
      </c>
      <c r="AM20" s="90">
        <v>296726328</v>
      </c>
      <c r="AN20" s="90">
        <v>305520773</v>
      </c>
      <c r="AO20" s="90">
        <v>308701404</v>
      </c>
      <c r="AP20" s="90">
        <v>325238735</v>
      </c>
      <c r="AQ20" s="90">
        <v>1236187239</v>
      </c>
      <c r="AS20" s="90">
        <v>368828741</v>
      </c>
      <c r="AT20" s="90">
        <v>341744615</v>
      </c>
      <c r="AU20" s="90"/>
      <c r="AV20" s="90"/>
      <c r="AW20" s="90"/>
    </row>
    <row r="21" spans="1:49" ht="15.75" x14ac:dyDescent="0.25">
      <c r="A21" s="39"/>
      <c r="B21" s="31"/>
      <c r="C21" s="60"/>
      <c r="D21" s="60"/>
      <c r="E21" s="60"/>
      <c r="F21" s="60"/>
      <c r="G21" s="60"/>
      <c r="H21" s="61"/>
      <c r="I21" s="60"/>
      <c r="J21" s="60"/>
      <c r="K21" s="60"/>
      <c r="L21" s="60"/>
      <c r="M21" s="60"/>
      <c r="N21" s="61"/>
      <c r="O21" s="60"/>
      <c r="P21" s="60"/>
      <c r="Q21" s="60"/>
      <c r="R21" s="60"/>
      <c r="S21" s="60"/>
      <c r="T21" s="61"/>
      <c r="U21" s="60"/>
      <c r="V21" s="60"/>
      <c r="W21" s="60"/>
      <c r="X21" s="60"/>
      <c r="Y21" s="60"/>
      <c r="Z21" s="39"/>
      <c r="AA21" s="60"/>
      <c r="AB21" s="60"/>
      <c r="AC21" s="60"/>
      <c r="AD21" s="60"/>
      <c r="AE21" s="60"/>
      <c r="AG21" s="60"/>
      <c r="AH21" s="60"/>
      <c r="AI21" s="60"/>
      <c r="AJ21" s="60"/>
      <c r="AK21" s="60"/>
      <c r="AM21" s="60"/>
      <c r="AN21" s="60"/>
      <c r="AO21" s="60"/>
      <c r="AP21" s="60"/>
      <c r="AQ21" s="60"/>
      <c r="AS21" s="60"/>
      <c r="AT21" s="60"/>
      <c r="AU21" s="60"/>
      <c r="AV21" s="60"/>
      <c r="AW21" s="60"/>
    </row>
    <row r="22" spans="1:49" ht="15.75" x14ac:dyDescent="0.25">
      <c r="A22" s="39" t="s">
        <v>14</v>
      </c>
      <c r="B22" s="26"/>
      <c r="C22" s="37">
        <v>54287754</v>
      </c>
      <c r="D22" s="37">
        <v>75976806</v>
      </c>
      <c r="E22" s="37">
        <v>53371822</v>
      </c>
      <c r="F22" s="37">
        <v>64024588</v>
      </c>
      <c r="G22" s="37">
        <f>SUM(C22:F22)</f>
        <v>247660970</v>
      </c>
      <c r="H22" s="38"/>
      <c r="I22" s="37">
        <v>65160515</v>
      </c>
      <c r="J22" s="37">
        <v>82013940</v>
      </c>
      <c r="K22" s="37">
        <v>65580950</v>
      </c>
      <c r="L22" s="37">
        <v>48213547</v>
      </c>
      <c r="M22" s="37">
        <v>260968952</v>
      </c>
      <c r="N22" s="38"/>
      <c r="O22" s="37">
        <v>60034849</v>
      </c>
      <c r="P22" s="37">
        <v>71662769</v>
      </c>
      <c r="Q22" s="37">
        <v>69792626</v>
      </c>
      <c r="R22" s="37">
        <v>138760940</v>
      </c>
      <c r="S22" s="37">
        <v>340251184</v>
      </c>
      <c r="T22" s="38"/>
      <c r="U22" s="37">
        <v>59885855</v>
      </c>
      <c r="V22" s="37">
        <v>52430556</v>
      </c>
      <c r="W22" s="37">
        <v>51215859</v>
      </c>
      <c r="X22" s="37">
        <v>51040456</v>
      </c>
      <c r="Y22" s="37">
        <v>214572726</v>
      </c>
      <c r="Z22" s="39"/>
      <c r="AA22" s="37">
        <v>67308050</v>
      </c>
      <c r="AB22" s="37">
        <v>55225724</v>
      </c>
      <c r="AC22" s="37">
        <v>57125296</v>
      </c>
      <c r="AD22" s="37">
        <f>AE22-AA22-AB22-AC22</f>
        <v>57557282</v>
      </c>
      <c r="AE22" s="37">
        <v>237216352</v>
      </c>
      <c r="AG22" s="37">
        <v>64897609</v>
      </c>
      <c r="AH22" s="37">
        <v>66357470</v>
      </c>
      <c r="AI22" s="37">
        <v>68932971</v>
      </c>
      <c r="AJ22" s="37">
        <f>AK22-AG22-AH22-AI22</f>
        <v>73196426</v>
      </c>
      <c r="AK22" s="37">
        <v>273384476</v>
      </c>
      <c r="AM22" s="37">
        <v>112460440</v>
      </c>
      <c r="AN22" s="37">
        <v>103961859</v>
      </c>
      <c r="AO22" s="37">
        <v>99534748</v>
      </c>
      <c r="AP22" s="37">
        <v>93202713</v>
      </c>
      <c r="AQ22" s="37">
        <v>409159757</v>
      </c>
      <c r="AS22" s="37">
        <v>98317395</v>
      </c>
      <c r="AT22" s="37">
        <v>84934812</v>
      </c>
      <c r="AU22" s="37"/>
      <c r="AV22" s="37"/>
      <c r="AW22" s="37"/>
    </row>
    <row r="23" spans="1:49" ht="15.75" x14ac:dyDescent="0.25">
      <c r="A23" s="39" t="s">
        <v>15</v>
      </c>
      <c r="B23" s="26"/>
      <c r="C23" s="37">
        <v>-52907336</v>
      </c>
      <c r="D23" s="37">
        <v>-55290696</v>
      </c>
      <c r="E23" s="37">
        <v>-47258732</v>
      </c>
      <c r="F23" s="37">
        <v>-49141404</v>
      </c>
      <c r="G23" s="37">
        <f>SUM(C23:F23)</f>
        <v>-204598168</v>
      </c>
      <c r="H23" s="38"/>
      <c r="I23" s="37">
        <v>-58252018</v>
      </c>
      <c r="J23" s="37">
        <v>-46291941</v>
      </c>
      <c r="K23" s="37">
        <v>-57114591</v>
      </c>
      <c r="L23" s="37">
        <v>-54908791</v>
      </c>
      <c r="M23" s="37">
        <v>-216567341</v>
      </c>
      <c r="N23" s="38"/>
      <c r="O23" s="37">
        <v>-48842804</v>
      </c>
      <c r="P23" s="37">
        <v>-59098836</v>
      </c>
      <c r="Q23" s="37">
        <v>-61953659</v>
      </c>
      <c r="R23" s="37">
        <v>-132844916</v>
      </c>
      <c r="S23" s="37">
        <v>-302740215</v>
      </c>
      <c r="T23" s="38"/>
      <c r="U23" s="37">
        <v>-33472705</v>
      </c>
      <c r="V23" s="37">
        <v>-43732570</v>
      </c>
      <c r="W23" s="37">
        <v>-38239807</v>
      </c>
      <c r="X23" s="37">
        <v>-40340464</v>
      </c>
      <c r="Y23" s="37">
        <v>-155785546</v>
      </c>
      <c r="Z23" s="39"/>
      <c r="AA23" s="37">
        <v>-43140737</v>
      </c>
      <c r="AB23" s="37">
        <v>-41069211</v>
      </c>
      <c r="AC23" s="37">
        <v>-48607621</v>
      </c>
      <c r="AD23" s="37">
        <f>AE23-AA23-AB23-AC23</f>
        <v>-52905792</v>
      </c>
      <c r="AE23" s="37">
        <v>-185723361</v>
      </c>
      <c r="AG23" s="37">
        <v>-63752030</v>
      </c>
      <c r="AH23" s="37">
        <v>-73087616</v>
      </c>
      <c r="AI23" s="37">
        <v>-86123700</v>
      </c>
      <c r="AJ23" s="37">
        <f>AK23-AG23-AH23-AI23</f>
        <v>-108226310</v>
      </c>
      <c r="AK23" s="37">
        <v>-331189656</v>
      </c>
      <c r="AM23" s="37">
        <v>-149751199</v>
      </c>
      <c r="AN23" s="37">
        <v>-145248214</v>
      </c>
      <c r="AO23" s="37">
        <v>-139227000</v>
      </c>
      <c r="AP23" s="37">
        <v>134242827</v>
      </c>
      <c r="AQ23" s="37">
        <v>-568469240</v>
      </c>
      <c r="AS23" s="37">
        <v>-119645023</v>
      </c>
      <c r="AT23" s="37">
        <v>-108872947</v>
      </c>
      <c r="AU23" s="37"/>
      <c r="AV23" s="37"/>
      <c r="AW23" s="37"/>
    </row>
    <row r="24" spans="1:49" ht="15.75" x14ac:dyDescent="0.25">
      <c r="A24" s="39" t="s">
        <v>16</v>
      </c>
      <c r="B24" s="26"/>
      <c r="C24" s="62">
        <v>0</v>
      </c>
      <c r="D24" s="62">
        <v>0</v>
      </c>
      <c r="E24" s="62">
        <v>0</v>
      </c>
      <c r="F24" s="62">
        <v>0</v>
      </c>
      <c r="G24" s="62">
        <v>0</v>
      </c>
      <c r="H24" s="38"/>
      <c r="I24" s="62">
        <v>0</v>
      </c>
      <c r="J24" s="62">
        <v>0</v>
      </c>
      <c r="K24" s="62">
        <v>0</v>
      </c>
      <c r="L24" s="62">
        <v>0</v>
      </c>
      <c r="M24" s="62">
        <v>0</v>
      </c>
      <c r="N24" s="38"/>
      <c r="O24" s="62">
        <v>0</v>
      </c>
      <c r="P24" s="62">
        <v>0</v>
      </c>
      <c r="Q24" s="62">
        <v>0</v>
      </c>
      <c r="R24" s="62">
        <v>0</v>
      </c>
      <c r="S24" s="62">
        <v>0</v>
      </c>
      <c r="T24" s="38"/>
      <c r="U24" s="62">
        <v>-538585</v>
      </c>
      <c r="V24" s="62">
        <v>841124</v>
      </c>
      <c r="W24" s="62">
        <v>995716</v>
      </c>
      <c r="X24" s="62">
        <v>-1153921</v>
      </c>
      <c r="Y24" s="62">
        <v>144334</v>
      </c>
      <c r="Z24" s="39"/>
      <c r="AA24" s="62">
        <v>-382514</v>
      </c>
      <c r="AB24" s="62">
        <v>1765225</v>
      </c>
      <c r="AC24" s="62">
        <v>389903</v>
      </c>
      <c r="AD24" s="62">
        <f>AE24-AA24-AB24-AC24</f>
        <v>881522</v>
      </c>
      <c r="AE24" s="62">
        <v>2654136</v>
      </c>
      <c r="AG24" s="62">
        <v>108467</v>
      </c>
      <c r="AH24" s="62">
        <v>928958</v>
      </c>
      <c r="AI24" s="62">
        <v>1076794</v>
      </c>
      <c r="AJ24" s="62">
        <f>AK24-AG24-AH24-AI24</f>
        <v>767297</v>
      </c>
      <c r="AK24" s="62">
        <v>2881516</v>
      </c>
      <c r="AM24" s="62">
        <v>1056323</v>
      </c>
      <c r="AN24" s="62">
        <v>622745</v>
      </c>
      <c r="AO24" s="62">
        <v>381516</v>
      </c>
      <c r="AP24" s="62">
        <v>298409</v>
      </c>
      <c r="AQ24" s="62">
        <v>2358993</v>
      </c>
      <c r="AS24" s="62">
        <v>-6705</v>
      </c>
      <c r="AT24" s="62">
        <v>-275176</v>
      </c>
      <c r="AU24" s="62"/>
      <c r="AV24" s="62"/>
      <c r="AW24" s="62"/>
    </row>
    <row r="25" spans="1:49" s="16" customFormat="1" ht="15.75" x14ac:dyDescent="0.25">
      <c r="A25" s="78" t="s">
        <v>17</v>
      </c>
      <c r="B25" s="30"/>
      <c r="C25" s="89">
        <v>183938941</v>
      </c>
      <c r="D25" s="89">
        <v>179791157</v>
      </c>
      <c r="E25" s="89">
        <v>191037466</v>
      </c>
      <c r="F25" s="89">
        <v>172901537</v>
      </c>
      <c r="G25" s="89">
        <f>SUM(C25:F25)</f>
        <v>727669101</v>
      </c>
      <c r="H25" s="59"/>
      <c r="I25" s="89">
        <v>191223722</v>
      </c>
      <c r="J25" s="89">
        <v>217974437</v>
      </c>
      <c r="K25" s="89">
        <v>194002796</v>
      </c>
      <c r="L25" s="89">
        <v>173110995</v>
      </c>
      <c r="M25" s="89">
        <v>776311950</v>
      </c>
      <c r="N25" s="59"/>
      <c r="O25" s="89">
        <v>188985253</v>
      </c>
      <c r="P25" s="89">
        <v>224549677</v>
      </c>
      <c r="Q25" s="89">
        <v>238755154.37199998</v>
      </c>
      <c r="R25" s="89">
        <v>198566593.62800002</v>
      </c>
      <c r="S25" s="89">
        <v>850856678</v>
      </c>
      <c r="T25" s="59"/>
      <c r="U25" s="89">
        <v>284934601</v>
      </c>
      <c r="V25" s="89">
        <v>180920104</v>
      </c>
      <c r="W25" s="89">
        <v>241606721</v>
      </c>
      <c r="X25" s="89">
        <v>516261177</v>
      </c>
      <c r="Y25" s="89">
        <v>1223722603</v>
      </c>
      <c r="Z25" s="42"/>
      <c r="AA25" s="89">
        <v>305020718</v>
      </c>
      <c r="AB25" s="89">
        <v>352700721</v>
      </c>
      <c r="AC25" s="89">
        <v>315374422</v>
      </c>
      <c r="AD25" s="89">
        <f>AE25-AA25-AB25-AC25</f>
        <v>286067094</v>
      </c>
      <c r="AE25" s="89">
        <v>1259162955</v>
      </c>
      <c r="AG25" s="89">
        <v>412758218</v>
      </c>
      <c r="AH25" s="89">
        <v>318651746</v>
      </c>
      <c r="AI25" s="89">
        <v>323011372</v>
      </c>
      <c r="AJ25" s="89">
        <f>AK25-AG25-AH25-AI25</f>
        <v>156874800</v>
      </c>
      <c r="AK25" s="89">
        <v>1211296136</v>
      </c>
      <c r="AM25" s="89">
        <v>260491892</v>
      </c>
      <c r="AN25" s="89">
        <v>264857163</v>
      </c>
      <c r="AO25" s="89">
        <v>269390668</v>
      </c>
      <c r="AP25" s="89">
        <v>256481760</v>
      </c>
      <c r="AQ25" s="89">
        <v>1079236749</v>
      </c>
      <c r="AS25" s="89">
        <v>347494408</v>
      </c>
      <c r="AT25" s="89">
        <v>317531304</v>
      </c>
      <c r="AU25" s="89"/>
      <c r="AV25" s="89"/>
      <c r="AW25" s="89"/>
    </row>
    <row r="26" spans="1:49" ht="15.75" x14ac:dyDescent="0.25">
      <c r="A26" s="39"/>
      <c r="B26" s="31"/>
      <c r="C26" s="61"/>
      <c r="D26" s="61"/>
      <c r="E26" s="61"/>
      <c r="F26" s="60"/>
      <c r="G26" s="60"/>
      <c r="H26" s="61"/>
      <c r="I26" s="60"/>
      <c r="J26" s="60"/>
      <c r="K26" s="60"/>
      <c r="L26" s="60"/>
      <c r="M26" s="60"/>
      <c r="N26" s="61"/>
      <c r="O26" s="60"/>
      <c r="P26" s="60"/>
      <c r="Q26" s="60"/>
      <c r="R26" s="60"/>
      <c r="S26" s="60"/>
      <c r="T26" s="61"/>
      <c r="U26" s="60"/>
      <c r="V26" s="60"/>
      <c r="W26" s="60"/>
      <c r="X26" s="60"/>
      <c r="Y26" s="60"/>
      <c r="Z26" s="39"/>
      <c r="AA26" s="60"/>
      <c r="AB26" s="60"/>
      <c r="AC26" s="60"/>
      <c r="AD26" s="60"/>
      <c r="AE26" s="60"/>
      <c r="AG26" s="60"/>
      <c r="AH26" s="60"/>
      <c r="AI26" s="60"/>
      <c r="AJ26" s="60"/>
      <c r="AK26" s="60"/>
      <c r="AM26" s="60"/>
      <c r="AN26" s="60"/>
      <c r="AO26" s="60"/>
      <c r="AP26" s="60"/>
      <c r="AQ26" s="60"/>
      <c r="AS26" s="60"/>
      <c r="AT26" s="60"/>
      <c r="AU26" s="60"/>
      <c r="AV26" s="60"/>
      <c r="AW26" s="60"/>
    </row>
    <row r="27" spans="1:49" ht="15.75" x14ac:dyDescent="0.25">
      <c r="A27" s="39" t="s">
        <v>18</v>
      </c>
      <c r="B27" s="29"/>
      <c r="C27" s="57">
        <v>-18658474</v>
      </c>
      <c r="D27" s="57">
        <v>-25032410</v>
      </c>
      <c r="E27" s="57">
        <v>-20177295</v>
      </c>
      <c r="F27" s="57">
        <v>-14943022</v>
      </c>
      <c r="G27" s="57">
        <f>SUM(C27:F27)</f>
        <v>-78811201</v>
      </c>
      <c r="H27" s="58"/>
      <c r="I27" s="57">
        <v>-21472245</v>
      </c>
      <c r="J27" s="57">
        <v>-22096767</v>
      </c>
      <c r="K27" s="57">
        <v>-21300725</v>
      </c>
      <c r="L27" s="57">
        <v>13966364</v>
      </c>
      <c r="M27" s="57">
        <v>-50903373</v>
      </c>
      <c r="N27" s="58"/>
      <c r="O27" s="57">
        <v>-15697556</v>
      </c>
      <c r="P27" s="57">
        <v>1815087</v>
      </c>
      <c r="Q27" s="57">
        <v>-11094181</v>
      </c>
      <c r="R27" s="57">
        <v>-14727399</v>
      </c>
      <c r="S27" s="57">
        <v>-39704049</v>
      </c>
      <c r="T27" s="58"/>
      <c r="U27" s="57">
        <v>-18304006</v>
      </c>
      <c r="V27" s="57">
        <v>-23741633</v>
      </c>
      <c r="W27" s="57">
        <v>-28845923</v>
      </c>
      <c r="X27" s="57">
        <v>-15340946</v>
      </c>
      <c r="Y27" s="57">
        <v>-86232508</v>
      </c>
      <c r="Z27" s="39"/>
      <c r="AA27" s="57">
        <v>-34181363</v>
      </c>
      <c r="AB27" s="57">
        <v>-26138777</v>
      </c>
      <c r="AC27" s="57">
        <v>-19831625</v>
      </c>
      <c r="AD27" s="57">
        <f>AE27-AA27-AB27-AC27</f>
        <v>-29963375</v>
      </c>
      <c r="AE27" s="57">
        <v>-110115140</v>
      </c>
      <c r="AG27" s="57">
        <v>-47401872</v>
      </c>
      <c r="AH27" s="57">
        <v>-24460002</v>
      </c>
      <c r="AI27" s="57">
        <v>-27770787</v>
      </c>
      <c r="AJ27" s="57">
        <f>AK27-AG27-AH27-AI27</f>
        <v>5058689</v>
      </c>
      <c r="AK27" s="57">
        <v>-94573972</v>
      </c>
      <c r="AM27" s="57">
        <v>-13938556</v>
      </c>
      <c r="AN27" s="57">
        <v>-7606782</v>
      </c>
      <c r="AO27" s="57">
        <v>-18153607</v>
      </c>
      <c r="AP27" s="57">
        <v>-28015270</v>
      </c>
      <c r="AQ27" s="57">
        <v>-67714214</v>
      </c>
      <c r="AS27" s="57">
        <v>-35008822</v>
      </c>
      <c r="AT27" s="57">
        <v>-15391192</v>
      </c>
      <c r="AU27" s="57"/>
      <c r="AV27" s="57"/>
      <c r="AW27" s="57"/>
    </row>
    <row r="28" spans="1:49" s="16" customFormat="1" ht="16.5" thickBot="1" x14ac:dyDescent="0.3">
      <c r="A28" s="78" t="s">
        <v>19</v>
      </c>
      <c r="B28" s="32"/>
      <c r="C28" s="91">
        <v>165280467</v>
      </c>
      <c r="D28" s="91">
        <v>154758747</v>
      </c>
      <c r="E28" s="91">
        <v>170860171</v>
      </c>
      <c r="F28" s="91">
        <v>157958515</v>
      </c>
      <c r="G28" s="91">
        <f>SUM(C28:F28)</f>
        <v>648857900</v>
      </c>
      <c r="H28" s="63"/>
      <c r="I28" s="91">
        <v>169751477</v>
      </c>
      <c r="J28" s="91">
        <v>195877670</v>
      </c>
      <c r="K28" s="91">
        <v>172702071</v>
      </c>
      <c r="L28" s="91">
        <v>187077359</v>
      </c>
      <c r="M28" s="91">
        <v>725408577</v>
      </c>
      <c r="N28" s="63"/>
      <c r="O28" s="91">
        <v>173287697</v>
      </c>
      <c r="P28" s="91">
        <v>226364764</v>
      </c>
      <c r="Q28" s="91">
        <v>227660973.37199998</v>
      </c>
      <c r="R28" s="91">
        <v>183839194.62800002</v>
      </c>
      <c r="S28" s="91">
        <v>811152629</v>
      </c>
      <c r="T28" s="63"/>
      <c r="U28" s="91">
        <v>266630595</v>
      </c>
      <c r="V28" s="91">
        <v>157178471</v>
      </c>
      <c r="W28" s="91">
        <v>212760798</v>
      </c>
      <c r="X28" s="91">
        <v>500920231</v>
      </c>
      <c r="Y28" s="91">
        <v>1137490095</v>
      </c>
      <c r="Z28" s="42"/>
      <c r="AA28" s="91">
        <v>270839355</v>
      </c>
      <c r="AB28" s="91">
        <v>326561944</v>
      </c>
      <c r="AC28" s="91">
        <v>295542797</v>
      </c>
      <c r="AD28" s="91">
        <f>AE28-AA28-AB28-AC28</f>
        <v>256103719</v>
      </c>
      <c r="AE28" s="91">
        <v>1149047815</v>
      </c>
      <c r="AG28" s="91">
        <v>365356346</v>
      </c>
      <c r="AH28" s="91">
        <v>294191744</v>
      </c>
      <c r="AI28" s="91">
        <v>295240585</v>
      </c>
      <c r="AJ28" s="91">
        <f>AK28-AG28-AH28-AI28</f>
        <v>161933489</v>
      </c>
      <c r="AK28" s="91">
        <v>1116722164</v>
      </c>
      <c r="AM28" s="91">
        <v>246553336</v>
      </c>
      <c r="AN28" s="91">
        <v>257250381</v>
      </c>
      <c r="AO28" s="91">
        <v>251237061</v>
      </c>
      <c r="AP28" s="91">
        <v>256481760</v>
      </c>
      <c r="AQ28" s="91">
        <v>1011522535</v>
      </c>
      <c r="AS28" s="91">
        <v>312485586</v>
      </c>
      <c r="AT28" s="91">
        <v>302140112</v>
      </c>
      <c r="AU28" s="91"/>
      <c r="AV28" s="91"/>
      <c r="AW28" s="91"/>
    </row>
    <row r="29" spans="1:49" ht="16.5" thickTop="1" x14ac:dyDescent="0.25">
      <c r="A29" s="39"/>
      <c r="B29" s="31"/>
      <c r="C29" s="60"/>
      <c r="D29" s="60"/>
      <c r="E29" s="60"/>
      <c r="F29" s="60"/>
      <c r="G29" s="60"/>
      <c r="H29" s="61"/>
      <c r="I29" s="60"/>
      <c r="J29" s="60"/>
      <c r="K29" s="60"/>
      <c r="L29" s="60"/>
      <c r="M29" s="60"/>
      <c r="N29" s="61"/>
      <c r="O29" s="60"/>
      <c r="P29" s="60"/>
      <c r="Q29" s="60"/>
      <c r="R29" s="60"/>
      <c r="S29" s="60"/>
      <c r="T29" s="61"/>
      <c r="U29" s="60"/>
      <c r="V29" s="60"/>
      <c r="W29" s="60"/>
      <c r="X29" s="60"/>
      <c r="Y29" s="60"/>
      <c r="Z29" s="39"/>
      <c r="AA29" s="60"/>
      <c r="AB29" s="60"/>
      <c r="AC29" s="60"/>
      <c r="AD29" s="60"/>
      <c r="AE29" s="60"/>
      <c r="AG29" s="60"/>
      <c r="AK29" s="60"/>
      <c r="AM29" s="60"/>
      <c r="AQ29" s="60"/>
      <c r="AS29" s="60"/>
      <c r="AW29" s="60"/>
    </row>
    <row r="30" spans="1:49" ht="15.75" hidden="1" x14ac:dyDescent="0.25">
      <c r="A30" s="42" t="s">
        <v>20</v>
      </c>
      <c r="B30" s="31"/>
      <c r="C30" s="60"/>
      <c r="D30" s="60"/>
      <c r="E30" s="60"/>
      <c r="F30" s="60"/>
      <c r="G30" s="60"/>
      <c r="H30" s="61"/>
      <c r="I30" s="60"/>
      <c r="J30" s="60"/>
      <c r="K30" s="60"/>
      <c r="L30" s="60"/>
      <c r="M30" s="60"/>
      <c r="N30" s="61"/>
      <c r="O30" s="60"/>
      <c r="P30" s="60"/>
      <c r="Q30" s="60"/>
      <c r="R30" s="60"/>
      <c r="S30" s="60"/>
      <c r="T30" s="61"/>
      <c r="U30" s="60"/>
      <c r="V30" s="60"/>
      <c r="W30" s="60"/>
      <c r="X30" s="60"/>
      <c r="Y30" s="60"/>
      <c r="Z30" s="39"/>
      <c r="AA30" s="60"/>
      <c r="AB30" s="60"/>
      <c r="AC30" s="60"/>
      <c r="AD30" s="60"/>
      <c r="AE30" s="60"/>
      <c r="AG30" s="60"/>
      <c r="AK30" s="60"/>
      <c r="AM30" s="60"/>
      <c r="AQ30" s="60"/>
      <c r="AS30" s="60"/>
      <c r="AW30" s="60"/>
    </row>
    <row r="31" spans="1:49" ht="15.75" hidden="1" x14ac:dyDescent="0.25">
      <c r="A31" s="39" t="s">
        <v>21</v>
      </c>
      <c r="B31" s="26"/>
      <c r="C31" s="37">
        <v>165280468</v>
      </c>
      <c r="D31" s="37">
        <v>154758743</v>
      </c>
      <c r="E31" s="37">
        <v>170860171</v>
      </c>
      <c r="F31" s="37">
        <v>157958515</v>
      </c>
      <c r="G31" s="37">
        <f>SUM(C31:F31)</f>
        <v>648857897</v>
      </c>
      <c r="H31" s="38"/>
      <c r="I31" s="37">
        <v>169751477</v>
      </c>
      <c r="J31" s="37">
        <v>195877670</v>
      </c>
      <c r="K31" s="37">
        <v>172702071</v>
      </c>
      <c r="L31" s="37">
        <v>187077360</v>
      </c>
      <c r="M31" s="37">
        <v>725408578</v>
      </c>
      <c r="N31" s="38"/>
      <c r="O31" s="37">
        <v>173287697</v>
      </c>
      <c r="P31" s="37">
        <v>226364764</v>
      </c>
      <c r="Q31" s="37">
        <v>227660973</v>
      </c>
      <c r="R31" s="37">
        <v>183839195</v>
      </c>
      <c r="S31" s="37">
        <v>811152629</v>
      </c>
      <c r="T31" s="38"/>
      <c r="U31" s="37">
        <v>266630595</v>
      </c>
      <c r="V31" s="37">
        <v>157178470</v>
      </c>
      <c r="W31" s="37">
        <v>212760798</v>
      </c>
      <c r="X31" s="37">
        <v>500920233</v>
      </c>
      <c r="Y31" s="37">
        <v>1137490096</v>
      </c>
      <c r="Z31" s="39"/>
      <c r="AA31" s="37">
        <v>270839355</v>
      </c>
      <c r="AB31" s="37">
        <v>326561945</v>
      </c>
      <c r="AC31" s="37">
        <v>295542797</v>
      </c>
      <c r="AD31" s="37">
        <f>AE31-AA31-AB31-AC31</f>
        <v>256103718</v>
      </c>
      <c r="AE31" s="37">
        <v>1149047815</v>
      </c>
      <c r="AG31" s="37"/>
      <c r="AK31" s="37"/>
      <c r="AM31" s="37"/>
      <c r="AQ31" s="37"/>
      <c r="AS31" s="37"/>
      <c r="AW31" s="37"/>
    </row>
    <row r="32" spans="1:49" ht="15.75" hidden="1" x14ac:dyDescent="0.25">
      <c r="A32" s="39" t="s">
        <v>22</v>
      </c>
      <c r="B32" s="26"/>
      <c r="C32" s="62">
        <v>0</v>
      </c>
      <c r="D32" s="62">
        <v>0</v>
      </c>
      <c r="E32" s="62">
        <v>0</v>
      </c>
      <c r="F32" s="62">
        <v>0</v>
      </c>
      <c r="G32" s="62">
        <f>SUM(C32:F32)</f>
        <v>0</v>
      </c>
      <c r="H32" s="38"/>
      <c r="I32" s="62">
        <v>0</v>
      </c>
      <c r="J32" s="62">
        <v>0</v>
      </c>
      <c r="K32" s="62">
        <v>0</v>
      </c>
      <c r="L32" s="62">
        <v>-1</v>
      </c>
      <c r="M32" s="62">
        <v>-1</v>
      </c>
      <c r="N32" s="38"/>
      <c r="O32" s="62">
        <v>0</v>
      </c>
      <c r="P32" s="62">
        <v>0</v>
      </c>
      <c r="Q32" s="62">
        <v>0</v>
      </c>
      <c r="R32" s="62">
        <v>0</v>
      </c>
      <c r="S32" s="62">
        <v>0</v>
      </c>
      <c r="T32" s="38"/>
      <c r="U32" s="62">
        <v>0</v>
      </c>
      <c r="V32" s="62">
        <v>1</v>
      </c>
      <c r="W32" s="62">
        <v>1</v>
      </c>
      <c r="X32" s="62">
        <v>-2</v>
      </c>
      <c r="Y32" s="62">
        <v>0</v>
      </c>
      <c r="Z32" s="39"/>
      <c r="AA32" s="62">
        <v>0</v>
      </c>
      <c r="AB32" s="62">
        <v>1</v>
      </c>
      <c r="AC32" s="62">
        <v>1</v>
      </c>
      <c r="AD32" s="62">
        <f>AE32-AA32-AB32-AC32</f>
        <v>-2</v>
      </c>
      <c r="AE32" s="62">
        <v>0</v>
      </c>
      <c r="AG32" s="62"/>
      <c r="AK32" s="62"/>
      <c r="AM32" s="62"/>
      <c r="AQ32" s="62"/>
      <c r="AS32" s="62"/>
      <c r="AW32" s="62"/>
    </row>
    <row r="33" spans="1:49" ht="16.5" hidden="1" thickBot="1" x14ac:dyDescent="0.3">
      <c r="A33" s="39"/>
      <c r="B33" s="33"/>
      <c r="C33" s="64">
        <v>165280468</v>
      </c>
      <c r="D33" s="64">
        <v>154758743</v>
      </c>
      <c r="E33" s="64">
        <v>170860171</v>
      </c>
      <c r="F33" s="64">
        <v>157958515</v>
      </c>
      <c r="G33" s="64">
        <f>SUM(C33:F33)</f>
        <v>648857897</v>
      </c>
      <c r="H33" s="65"/>
      <c r="I33" s="64">
        <v>169751477</v>
      </c>
      <c r="J33" s="64">
        <v>195877670</v>
      </c>
      <c r="K33" s="64">
        <v>172702071</v>
      </c>
      <c r="L33" s="64">
        <v>187077359</v>
      </c>
      <c r="M33" s="64">
        <v>725408577</v>
      </c>
      <c r="N33" s="65"/>
      <c r="O33" s="64">
        <v>173287697</v>
      </c>
      <c r="P33" s="64">
        <v>226364764</v>
      </c>
      <c r="Q33" s="64">
        <v>227660973</v>
      </c>
      <c r="R33" s="64">
        <v>183839195</v>
      </c>
      <c r="S33" s="64">
        <v>811152629</v>
      </c>
      <c r="T33" s="65"/>
      <c r="U33" s="64">
        <v>266630595</v>
      </c>
      <c r="V33" s="64">
        <v>157178471</v>
      </c>
      <c r="W33" s="64">
        <v>212760799</v>
      </c>
      <c r="X33" s="64">
        <v>500920231</v>
      </c>
      <c r="Y33" s="64">
        <v>1137490096</v>
      </c>
      <c r="Z33" s="39"/>
      <c r="AA33" s="64">
        <v>270839355</v>
      </c>
      <c r="AB33" s="64">
        <v>326561946</v>
      </c>
      <c r="AC33" s="64">
        <v>295542798</v>
      </c>
      <c r="AD33" s="64">
        <f>AE33-AA33-AB33-AC33</f>
        <v>256103716</v>
      </c>
      <c r="AE33" s="64">
        <v>1149047815</v>
      </c>
      <c r="AG33" s="64"/>
      <c r="AK33" s="64"/>
      <c r="AM33" s="64"/>
      <c r="AQ33" s="64"/>
      <c r="AS33" s="64"/>
      <c r="AW33" s="64"/>
    </row>
    <row r="34" spans="1:49" ht="15.75" x14ac:dyDescent="0.25">
      <c r="A34" s="39"/>
      <c r="B34" s="33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39"/>
      <c r="AA34" s="65"/>
      <c r="AB34" s="65"/>
      <c r="AC34" s="65"/>
      <c r="AD34" s="65"/>
      <c r="AE34" s="65"/>
      <c r="AG34" s="65"/>
      <c r="AK34" s="65"/>
      <c r="AM34" s="65"/>
      <c r="AQ34" s="65"/>
      <c r="AS34" s="65"/>
      <c r="AW34" s="65"/>
    </row>
    <row r="35" spans="1:49" ht="15.75" x14ac:dyDescent="0.25">
      <c r="A35" s="39"/>
      <c r="B35" s="31"/>
      <c r="C35" s="60"/>
      <c r="D35" s="60"/>
      <c r="E35" s="60"/>
      <c r="F35" s="60"/>
      <c r="G35" s="60"/>
      <c r="H35" s="61"/>
      <c r="I35" s="60"/>
      <c r="J35" s="60"/>
      <c r="K35" s="60"/>
      <c r="L35" s="60"/>
      <c r="M35" s="60"/>
      <c r="N35" s="61"/>
      <c r="O35" s="60"/>
      <c r="P35" s="60"/>
      <c r="Q35" s="60"/>
      <c r="R35" s="60"/>
      <c r="S35" s="60"/>
      <c r="T35" s="61"/>
      <c r="U35" s="60"/>
      <c r="V35" s="60"/>
      <c r="W35" s="60"/>
      <c r="X35" s="60"/>
      <c r="Y35" s="60"/>
      <c r="Z35" s="39"/>
      <c r="AA35" s="60"/>
      <c r="AB35" s="60"/>
      <c r="AC35" s="60"/>
      <c r="AD35" s="60"/>
      <c r="AE35" s="60"/>
      <c r="AG35" s="60"/>
      <c r="AK35" s="60"/>
      <c r="AM35" s="60"/>
      <c r="AQ35" s="60"/>
      <c r="AS35" s="60"/>
      <c r="AW35" s="60"/>
    </row>
    <row r="36" spans="1:49" s="16" customFormat="1" ht="16.5" thickBot="1" x14ac:dyDescent="0.3">
      <c r="A36" s="42" t="s">
        <v>23</v>
      </c>
      <c r="B36" s="34"/>
      <c r="C36" s="66">
        <v>145.64105636828418</v>
      </c>
      <c r="D36" s="66">
        <v>136.36957335265021</v>
      </c>
      <c r="E36" s="66">
        <v>150.55775270786629</v>
      </c>
      <c r="F36" s="66">
        <v>139.18913248722939</v>
      </c>
      <c r="G36" s="66">
        <f>SUM(C36:F36)</f>
        <v>571.75751491603</v>
      </c>
      <c r="H36" s="67"/>
      <c r="I36" s="66">
        <v>149.5807993158781</v>
      </c>
      <c r="J36" s="66">
        <v>172.60255334202483</v>
      </c>
      <c r="K36" s="66">
        <v>152.1807890838474</v>
      </c>
      <c r="L36" s="66">
        <v>164.84793778861905</v>
      </c>
      <c r="M36" s="66">
        <v>639.21207953036935</v>
      </c>
      <c r="N36" s="67"/>
      <c r="O36" s="66">
        <v>152.6968282871683</v>
      </c>
      <c r="P36" s="66">
        <v>199.46702632856372</v>
      </c>
      <c r="Q36" s="66">
        <v>200.60921307153367</v>
      </c>
      <c r="R36" s="66">
        <v>161.9945470505605</v>
      </c>
      <c r="S36" s="66">
        <v>714.76761473782619</v>
      </c>
      <c r="T36" s="67"/>
      <c r="U36" s="66">
        <v>234.94827947462917</v>
      </c>
      <c r="V36" s="66">
        <v>138.50177690794149</v>
      </c>
      <c r="W36" s="66">
        <v>187.47954749039471</v>
      </c>
      <c r="X36" s="66">
        <v>441.39850750925609</v>
      </c>
      <c r="Y36" s="66">
        <v>1002.3281113822214</v>
      </c>
      <c r="Z36" s="42"/>
      <c r="AA36" s="66">
        <v>238.65693472496037</v>
      </c>
      <c r="AB36" s="66">
        <v>287.75830133761792</v>
      </c>
      <c r="AC36" s="66">
        <v>260.42499552955564</v>
      </c>
      <c r="AD36" s="66">
        <f>AE36-AA36-AB36-AC36</f>
        <v>225.67225616037831</v>
      </c>
      <c r="AE36" s="66">
        <v>1012.5124877525122</v>
      </c>
      <c r="AG36" s="66">
        <v>321.94296711758085</v>
      </c>
      <c r="AH36" s="66">
        <v>259.23447986419097</v>
      </c>
      <c r="AI36" s="66">
        <v>260.15869521043885</v>
      </c>
      <c r="AJ36" s="66">
        <f>AK36-AG36-AH36-AI36</f>
        <v>142.69178238782052</v>
      </c>
      <c r="AK36" s="66">
        <v>984.02792458003114</v>
      </c>
      <c r="AM36" s="66">
        <v>217.25669505692579</v>
      </c>
      <c r="AN36" s="66">
        <v>226.68266707492572</v>
      </c>
      <c r="AO36" s="66">
        <v>221.38387660593605</v>
      </c>
      <c r="AP36" s="66">
        <v>226.00537703531114</v>
      </c>
      <c r="AQ36" s="66">
        <v>891.3286157730987</v>
      </c>
      <c r="AS36" s="66">
        <v>275.35456088987587</v>
      </c>
      <c r="AT36" s="66">
        <v>266.23838558798133</v>
      </c>
      <c r="AU36" s="66"/>
      <c r="AV36" s="66"/>
      <c r="AW36" s="66"/>
    </row>
    <row r="37" spans="1:49" ht="16.5" thickTop="1" x14ac:dyDescent="0.25">
      <c r="C37" s="4"/>
      <c r="D37" s="4"/>
      <c r="E37" s="4"/>
      <c r="F37" s="4"/>
      <c r="G37" s="4"/>
      <c r="H37" s="9"/>
      <c r="I37" s="4"/>
      <c r="J37" s="4"/>
      <c r="K37" s="4"/>
      <c r="L37" s="4"/>
      <c r="M37" s="4"/>
      <c r="N37" s="9"/>
      <c r="O37" s="4"/>
      <c r="P37" s="4"/>
      <c r="Q37" s="4"/>
      <c r="R37" s="4"/>
      <c r="S37" s="4"/>
      <c r="T37" s="9"/>
      <c r="U37" s="4"/>
      <c r="V37" s="4"/>
      <c r="W37" s="4"/>
      <c r="X37" s="4"/>
      <c r="Y37" s="4"/>
      <c r="AE37" s="37"/>
    </row>
  </sheetData>
  <mergeCells count="8">
    <mergeCell ref="AS6:AW6"/>
    <mergeCell ref="AM6:AQ6"/>
    <mergeCell ref="C6:G6"/>
    <mergeCell ref="AG6:AK6"/>
    <mergeCell ref="AA6:AE6"/>
    <mergeCell ref="I6:M6"/>
    <mergeCell ref="O6:S6"/>
    <mergeCell ref="U6:Y6"/>
  </mergeCell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F5B7A-BFA9-4AAF-8107-19A7746F9A39}">
  <dimension ref="A6:AO117"/>
  <sheetViews>
    <sheetView showGridLines="0" zoomScale="80" zoomScaleNormal="80" workbookViewId="0">
      <pane xSplit="1" topLeftCell="B1" activePane="topRight" state="frozen"/>
      <selection pane="topRight" activeCell="C6" sqref="C6:F6"/>
    </sheetView>
  </sheetViews>
  <sheetFormatPr baseColWidth="10" defaultRowHeight="15" x14ac:dyDescent="0.25"/>
  <cols>
    <col min="1" max="1" width="64.5703125" customWidth="1"/>
    <col min="2" max="2" width="1.85546875" customWidth="1"/>
    <col min="3" max="3" width="18.42578125" bestFit="1" customWidth="1"/>
    <col min="4" max="4" width="18.28515625" bestFit="1" customWidth="1"/>
    <col min="5" max="5" width="17.42578125" bestFit="1" customWidth="1"/>
    <col min="6" max="6" width="18.42578125" bestFit="1" customWidth="1"/>
    <col min="7" max="7" width="3.140625" bestFit="1" customWidth="1"/>
    <col min="8" max="8" width="18.28515625" bestFit="1" customWidth="1"/>
    <col min="9" max="9" width="18.42578125" bestFit="1" customWidth="1"/>
    <col min="10" max="10" width="18.28515625" bestFit="1" customWidth="1"/>
    <col min="11" max="11" width="18.42578125" bestFit="1" customWidth="1"/>
    <col min="12" max="12" width="1.85546875" customWidth="1"/>
    <col min="13" max="13" width="18.28515625" bestFit="1" customWidth="1"/>
    <col min="14" max="14" width="18.42578125" bestFit="1" customWidth="1"/>
    <col min="15" max="15" width="19.5703125" bestFit="1" customWidth="1"/>
    <col min="16" max="16" width="20.42578125" bestFit="1" customWidth="1"/>
    <col min="17" max="17" width="1.85546875" customWidth="1"/>
    <col min="18" max="18" width="18.42578125" bestFit="1" customWidth="1"/>
    <col min="19" max="19" width="15.7109375" bestFit="1" customWidth="1"/>
    <col min="20" max="20" width="16.7109375" customWidth="1"/>
    <col min="21" max="21" width="17.7109375" customWidth="1"/>
    <col min="22" max="22" width="1.7109375" customWidth="1"/>
    <col min="23" max="25" width="15.7109375" customWidth="1"/>
    <col min="26" max="26" width="16.7109375" customWidth="1"/>
    <col min="27" max="27" width="1.7109375" customWidth="1"/>
    <col min="28" max="29" width="15.7109375" customWidth="1"/>
    <col min="30" max="31" width="16.7109375" customWidth="1"/>
    <col min="32" max="32" width="1.7109375" customWidth="1"/>
    <col min="33" max="33" width="16.7109375" customWidth="1"/>
    <col min="34" max="35" width="17.7109375" customWidth="1"/>
    <col min="36" max="36" width="17.28515625" customWidth="1"/>
    <col min="37" max="37" width="1.85546875" customWidth="1"/>
    <col min="38" max="38" width="15" customWidth="1"/>
    <col min="39" max="39" width="15" bestFit="1" customWidth="1"/>
    <col min="40" max="41" width="3.42578125" hidden="1" customWidth="1"/>
    <col min="42" max="42" width="0" hidden="1" customWidth="1"/>
  </cols>
  <sheetData>
    <row r="6" spans="1:41" ht="30" customHeight="1" x14ac:dyDescent="0.25">
      <c r="A6" s="54" t="s">
        <v>171</v>
      </c>
      <c r="B6" s="10"/>
      <c r="C6" s="125">
        <v>2017</v>
      </c>
      <c r="D6" s="125"/>
      <c r="E6" s="125"/>
      <c r="F6" s="125"/>
      <c r="G6" s="50"/>
      <c r="H6" s="125">
        <v>2018</v>
      </c>
      <c r="I6" s="125"/>
      <c r="J6" s="125"/>
      <c r="K6" s="125"/>
      <c r="L6" s="50"/>
      <c r="M6" s="125">
        <v>2019</v>
      </c>
      <c r="N6" s="125"/>
      <c r="O6" s="125"/>
      <c r="P6" s="125"/>
      <c r="Q6" s="50"/>
      <c r="R6" s="125">
        <v>2020</v>
      </c>
      <c r="S6" s="125"/>
      <c r="T6" s="125"/>
      <c r="U6" s="125"/>
      <c r="V6" s="51"/>
      <c r="W6" s="125">
        <v>2021</v>
      </c>
      <c r="X6" s="125"/>
      <c r="Y6" s="125"/>
      <c r="Z6" s="125"/>
      <c r="AB6" s="125">
        <v>2022</v>
      </c>
      <c r="AC6" s="125"/>
      <c r="AD6" s="125"/>
      <c r="AE6" s="125"/>
      <c r="AG6" s="125">
        <v>2023</v>
      </c>
      <c r="AH6" s="125"/>
      <c r="AI6" s="125"/>
      <c r="AJ6" s="125"/>
      <c r="AL6" s="125">
        <v>2024</v>
      </c>
      <c r="AM6" s="125"/>
      <c r="AN6" s="125"/>
      <c r="AO6" s="125"/>
    </row>
    <row r="7" spans="1:41" ht="6" customHeight="1" thickBot="1" x14ac:dyDescent="0.3">
      <c r="B7" s="1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1"/>
      <c r="W7" s="50"/>
      <c r="X7" s="50"/>
      <c r="Y7" s="50"/>
      <c r="Z7" s="50"/>
      <c r="AB7" s="50"/>
      <c r="AC7" s="50"/>
      <c r="AD7" s="50"/>
      <c r="AE7" s="50"/>
      <c r="AG7" s="50"/>
      <c r="AH7" s="50"/>
      <c r="AI7" s="50"/>
      <c r="AJ7" s="50"/>
      <c r="AL7" s="50"/>
      <c r="AM7" s="50"/>
      <c r="AN7" s="50"/>
      <c r="AO7" s="50"/>
    </row>
    <row r="8" spans="1:41" ht="16.5" thickBot="1" x14ac:dyDescent="0.3">
      <c r="A8" s="92" t="s">
        <v>172</v>
      </c>
      <c r="B8" s="10"/>
      <c r="C8" s="52" t="s">
        <v>0</v>
      </c>
      <c r="D8" s="53" t="s">
        <v>1</v>
      </c>
      <c r="E8" s="53" t="s">
        <v>2</v>
      </c>
      <c r="F8" s="53" t="s">
        <v>3</v>
      </c>
      <c r="G8" s="50"/>
      <c r="H8" s="52" t="s">
        <v>0</v>
      </c>
      <c r="I8" s="53" t="s">
        <v>1</v>
      </c>
      <c r="J8" s="53" t="s">
        <v>2</v>
      </c>
      <c r="K8" s="53" t="s">
        <v>3</v>
      </c>
      <c r="L8" s="50"/>
      <c r="M8" s="52" t="s">
        <v>0</v>
      </c>
      <c r="N8" s="53" t="s">
        <v>1</v>
      </c>
      <c r="O8" s="53" t="s">
        <v>2</v>
      </c>
      <c r="P8" s="53" t="s">
        <v>3</v>
      </c>
      <c r="Q8" s="50"/>
      <c r="R8" s="53" t="s">
        <v>0</v>
      </c>
      <c r="S8" s="53" t="s">
        <v>1</v>
      </c>
      <c r="T8" s="53" t="s">
        <v>2</v>
      </c>
      <c r="U8" s="53" t="s">
        <v>3</v>
      </c>
      <c r="V8" s="51"/>
      <c r="W8" s="53" t="s">
        <v>0</v>
      </c>
      <c r="X8" s="53" t="s">
        <v>1</v>
      </c>
      <c r="Y8" s="53" t="s">
        <v>2</v>
      </c>
      <c r="Z8" s="53" t="s">
        <v>3</v>
      </c>
      <c r="AB8" s="53" t="s">
        <v>0</v>
      </c>
      <c r="AC8" s="53" t="s">
        <v>1</v>
      </c>
      <c r="AD8" s="53" t="s">
        <v>2</v>
      </c>
      <c r="AE8" s="53" t="s">
        <v>3</v>
      </c>
      <c r="AG8" s="53" t="s">
        <v>0</v>
      </c>
      <c r="AH8" s="53" t="s">
        <v>1</v>
      </c>
      <c r="AI8" s="53" t="s">
        <v>2</v>
      </c>
      <c r="AJ8" s="53" t="s">
        <v>3</v>
      </c>
      <c r="AL8" s="53" t="s">
        <v>0</v>
      </c>
      <c r="AM8" s="53" t="s">
        <v>1</v>
      </c>
      <c r="AN8" s="53" t="s">
        <v>2</v>
      </c>
      <c r="AO8" s="53" t="s">
        <v>3</v>
      </c>
    </row>
    <row r="9" spans="1:41" ht="9" customHeight="1" x14ac:dyDescent="0.25">
      <c r="B9" s="10"/>
      <c r="C9" s="56"/>
      <c r="D9" s="56"/>
      <c r="E9" s="56"/>
      <c r="F9" s="56"/>
      <c r="G9" s="50"/>
      <c r="H9" s="56"/>
      <c r="I9" s="56"/>
      <c r="J9" s="56"/>
      <c r="K9" s="56"/>
      <c r="L9" s="50"/>
      <c r="M9" s="56"/>
      <c r="N9" s="56"/>
      <c r="O9" s="56"/>
      <c r="P9" s="56"/>
      <c r="Q9" s="50"/>
      <c r="R9" s="56"/>
      <c r="S9" s="56"/>
      <c r="T9" s="56"/>
      <c r="U9" s="56"/>
      <c r="V9" s="51"/>
      <c r="W9" s="56"/>
      <c r="X9" s="56"/>
      <c r="Y9" s="56"/>
      <c r="Z9" s="56"/>
    </row>
    <row r="10" spans="1:41" ht="15.75" x14ac:dyDescent="0.25">
      <c r="A10" s="39" t="s">
        <v>86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5"/>
      <c r="S10" s="25"/>
      <c r="T10" s="25"/>
      <c r="U10" s="25"/>
      <c r="V10" s="27"/>
      <c r="W10" s="27"/>
    </row>
    <row r="11" spans="1:41" ht="15.75" x14ac:dyDescent="0.25">
      <c r="A11" s="39" t="s">
        <v>71</v>
      </c>
      <c r="B11" s="26"/>
      <c r="C11" s="37">
        <v>178061128</v>
      </c>
      <c r="D11" s="37">
        <v>343945911</v>
      </c>
      <c r="E11" s="37">
        <v>178323833</v>
      </c>
      <c r="F11" s="37">
        <v>344210253</v>
      </c>
      <c r="G11" s="38"/>
      <c r="H11" s="37">
        <v>184386169</v>
      </c>
      <c r="I11" s="37">
        <v>392255464</v>
      </c>
      <c r="J11" s="37">
        <v>185964975</v>
      </c>
      <c r="K11" s="37">
        <v>383262107</v>
      </c>
      <c r="L11" s="38"/>
      <c r="M11" s="37">
        <v>178745766</v>
      </c>
      <c r="N11" s="37">
        <v>417248394</v>
      </c>
      <c r="O11" s="37">
        <v>662251447</v>
      </c>
      <c r="P11" s="37">
        <v>855525162</v>
      </c>
      <c r="Q11" s="39"/>
      <c r="R11" s="37">
        <v>281046484</v>
      </c>
      <c r="S11" s="37">
        <v>447974564</v>
      </c>
      <c r="T11" s="37">
        <v>676305432</v>
      </c>
      <c r="U11" s="37">
        <v>1186379247</v>
      </c>
      <c r="V11" s="39"/>
      <c r="W11" s="37">
        <v>284677898</v>
      </c>
      <c r="X11" s="37">
        <v>623947548</v>
      </c>
      <c r="Y11" s="37">
        <v>866278086</v>
      </c>
      <c r="Z11" s="37">
        <v>1134287236</v>
      </c>
      <c r="AB11" s="37">
        <v>383513980</v>
      </c>
      <c r="AC11" s="37">
        <v>691990081</v>
      </c>
      <c r="AD11" s="37">
        <v>1004605834</v>
      </c>
      <c r="AE11" s="37">
        <v>1054078884</v>
      </c>
      <c r="AG11" s="37">
        <v>266087460</v>
      </c>
      <c r="AH11" s="37">
        <v>561430316</v>
      </c>
      <c r="AI11" s="37">
        <v>832101681</v>
      </c>
      <c r="AJ11" s="37">
        <v>1115405468</v>
      </c>
      <c r="AL11" s="37">
        <v>352289430</v>
      </c>
      <c r="AM11" s="37">
        <v>685270771</v>
      </c>
      <c r="AN11" s="37"/>
      <c r="AO11" s="37"/>
    </row>
    <row r="12" spans="1:41" ht="15.75" x14ac:dyDescent="0.25">
      <c r="A12" s="39" t="s">
        <v>87</v>
      </c>
      <c r="B12" s="26"/>
      <c r="C12" s="37"/>
      <c r="D12" s="37"/>
      <c r="E12" s="37"/>
      <c r="F12" s="37"/>
      <c r="G12" s="38"/>
      <c r="H12" s="37"/>
      <c r="I12" s="37"/>
      <c r="J12" s="37"/>
      <c r="K12" s="37"/>
      <c r="L12" s="38"/>
      <c r="M12" s="37"/>
      <c r="N12" s="37"/>
      <c r="O12" s="37"/>
      <c r="P12" s="37"/>
      <c r="Q12" s="39"/>
      <c r="R12" s="37"/>
      <c r="S12" s="37"/>
      <c r="T12" s="37"/>
      <c r="U12" s="37"/>
      <c r="V12" s="39"/>
      <c r="W12" s="37"/>
      <c r="X12" s="37"/>
      <c r="Y12" s="37"/>
      <c r="Z12" s="37"/>
      <c r="AB12" s="37"/>
      <c r="AC12" s="37"/>
      <c r="AD12" s="37"/>
      <c r="AE12" s="37"/>
      <c r="AG12" s="37"/>
      <c r="AH12" s="37"/>
      <c r="AI12" s="37"/>
      <c r="AJ12" s="37"/>
      <c r="AL12" s="37"/>
      <c r="AM12" s="37"/>
      <c r="AN12" s="37"/>
      <c r="AO12" s="37"/>
    </row>
    <row r="13" spans="1:41" ht="15.75" x14ac:dyDescent="0.25">
      <c r="A13" s="39" t="s">
        <v>88</v>
      </c>
      <c r="B13" s="26"/>
      <c r="C13" s="37"/>
      <c r="D13" s="37"/>
      <c r="E13" s="37"/>
      <c r="F13" s="37"/>
      <c r="G13" s="38"/>
      <c r="H13" s="37"/>
      <c r="I13" s="37"/>
      <c r="J13" s="37"/>
      <c r="K13" s="37"/>
      <c r="L13" s="38"/>
      <c r="M13" s="37"/>
      <c r="N13" s="37"/>
      <c r="O13" s="37"/>
      <c r="P13" s="37"/>
      <c r="Q13" s="39"/>
      <c r="R13" s="37"/>
      <c r="S13" s="37"/>
      <c r="T13" s="37"/>
      <c r="U13" s="37"/>
      <c r="V13" s="39"/>
      <c r="W13" s="37"/>
      <c r="X13" s="37"/>
      <c r="Y13" s="37"/>
      <c r="Z13" s="37"/>
      <c r="AB13" s="37"/>
      <c r="AC13" s="37"/>
      <c r="AD13" s="37"/>
      <c r="AE13" s="37"/>
      <c r="AG13" s="37"/>
      <c r="AH13" s="37"/>
      <c r="AI13" s="37"/>
      <c r="AJ13" s="37"/>
      <c r="AL13" s="37"/>
      <c r="AM13" s="37"/>
      <c r="AN13" s="37"/>
      <c r="AO13" s="37"/>
    </row>
    <row r="14" spans="1:41" ht="15.75" x14ac:dyDescent="0.25">
      <c r="A14" s="43" t="s">
        <v>89</v>
      </c>
      <c r="B14" s="26"/>
      <c r="C14" s="37">
        <v>8121283</v>
      </c>
      <c r="D14" s="37">
        <v>16476571</v>
      </c>
      <c r="E14" s="37">
        <v>8556348</v>
      </c>
      <c r="F14" s="37">
        <v>17261057</v>
      </c>
      <c r="G14" s="38"/>
      <c r="H14" s="37">
        <v>8730383</v>
      </c>
      <c r="I14" s="37">
        <v>17503692</v>
      </c>
      <c r="J14" s="37">
        <v>8536006</v>
      </c>
      <c r="K14" s="37">
        <v>15986896</v>
      </c>
      <c r="L14" s="38"/>
      <c r="M14" s="37">
        <v>10100379</v>
      </c>
      <c r="N14" s="37">
        <v>21043543</v>
      </c>
      <c r="O14" s="37">
        <v>32105647</v>
      </c>
      <c r="P14" s="37">
        <v>40308570</v>
      </c>
      <c r="Q14" s="39"/>
      <c r="R14" s="37">
        <v>11421016</v>
      </c>
      <c r="S14" s="37">
        <v>22796518</v>
      </c>
      <c r="T14" s="37">
        <v>30408560</v>
      </c>
      <c r="U14" s="37">
        <v>43262125</v>
      </c>
      <c r="V14" s="39"/>
      <c r="W14" s="37">
        <v>11171908</v>
      </c>
      <c r="X14" s="37">
        <v>22852999</v>
      </c>
      <c r="Y14" s="37">
        <v>34480150</v>
      </c>
      <c r="Z14" s="37">
        <v>46191801</v>
      </c>
      <c r="AB14" s="37">
        <v>12167550</v>
      </c>
      <c r="AC14" s="37">
        <v>24940719</v>
      </c>
      <c r="AD14" s="37">
        <v>38766021</v>
      </c>
      <c r="AE14" s="37">
        <v>52701549</v>
      </c>
      <c r="AG14" s="37">
        <v>14532241</v>
      </c>
      <c r="AH14" s="37">
        <v>29330536</v>
      </c>
      <c r="AI14" s="37">
        <v>44235218</v>
      </c>
      <c r="AJ14" s="37">
        <v>59843428</v>
      </c>
      <c r="AL14" s="37">
        <v>15467098</v>
      </c>
      <c r="AM14" s="37">
        <v>31117049</v>
      </c>
      <c r="AN14" s="37"/>
      <c r="AO14" s="37"/>
    </row>
    <row r="15" spans="1:41" ht="15.75" x14ac:dyDescent="0.25">
      <c r="A15" s="43" t="s">
        <v>90</v>
      </c>
      <c r="B15" s="26"/>
      <c r="C15" s="37">
        <v>31603004</v>
      </c>
      <c r="D15" s="37">
        <v>63340070</v>
      </c>
      <c r="E15" s="37">
        <v>32733147</v>
      </c>
      <c r="F15" s="37">
        <v>66756602</v>
      </c>
      <c r="G15" s="38"/>
      <c r="H15" s="37">
        <v>33162032</v>
      </c>
      <c r="I15" s="37">
        <v>67246172</v>
      </c>
      <c r="J15" s="37">
        <v>35883009</v>
      </c>
      <c r="K15" s="37">
        <v>74343566</v>
      </c>
      <c r="L15" s="38"/>
      <c r="M15" s="37">
        <v>38878558</v>
      </c>
      <c r="N15" s="37">
        <v>73366033</v>
      </c>
      <c r="O15" s="37">
        <v>111293725</v>
      </c>
      <c r="P15" s="37">
        <v>154909478</v>
      </c>
      <c r="Q15" s="39"/>
      <c r="R15" s="37">
        <v>46120606</v>
      </c>
      <c r="S15" s="37">
        <v>96028585</v>
      </c>
      <c r="T15" s="37">
        <v>151090428</v>
      </c>
      <c r="U15" s="37">
        <v>210001998</v>
      </c>
      <c r="V15" s="39"/>
      <c r="W15" s="37">
        <v>59194860</v>
      </c>
      <c r="X15" s="37">
        <v>122312550</v>
      </c>
      <c r="Y15" s="37">
        <v>184571016</v>
      </c>
      <c r="Z15" s="37">
        <v>251819359</v>
      </c>
      <c r="AB15" s="37">
        <v>66871745</v>
      </c>
      <c r="AC15" s="37">
        <v>134816680</v>
      </c>
      <c r="AD15" s="37">
        <v>205636693</v>
      </c>
      <c r="AE15" s="37">
        <v>286055468</v>
      </c>
      <c r="AG15" s="37">
        <v>77117875</v>
      </c>
      <c r="AH15" s="37">
        <v>153442967</v>
      </c>
      <c r="AI15" s="37">
        <v>232825909</v>
      </c>
      <c r="AJ15" s="37">
        <v>314919929</v>
      </c>
      <c r="AL15" s="37">
        <v>79162954</v>
      </c>
      <c r="AM15" s="37">
        <v>164215914</v>
      </c>
      <c r="AN15" s="37"/>
      <c r="AO15" s="37"/>
    </row>
    <row r="16" spans="1:41" ht="15.75" x14ac:dyDescent="0.25">
      <c r="A16" s="43" t="s">
        <v>181</v>
      </c>
      <c r="B16" s="26"/>
      <c r="C16" s="37"/>
      <c r="D16" s="37"/>
      <c r="E16" s="37"/>
      <c r="F16" s="37"/>
      <c r="G16" s="38"/>
      <c r="H16" s="37"/>
      <c r="I16" s="37"/>
      <c r="J16" s="37"/>
      <c r="K16" s="37"/>
      <c r="L16" s="38"/>
      <c r="M16" s="37"/>
      <c r="N16" s="37"/>
      <c r="O16" s="37"/>
      <c r="P16" s="37"/>
      <c r="Q16" s="39"/>
      <c r="R16" s="37"/>
      <c r="S16" s="37"/>
      <c r="T16" s="37"/>
      <c r="U16" s="37"/>
      <c r="V16" s="39"/>
      <c r="W16" s="37">
        <v>0</v>
      </c>
      <c r="X16" s="37"/>
      <c r="Y16" s="37">
        <v>0</v>
      </c>
      <c r="Z16" s="37"/>
      <c r="AB16" s="37">
        <v>-8778409</v>
      </c>
      <c r="AC16" s="37">
        <v>-8778409</v>
      </c>
      <c r="AD16" s="37">
        <v>-11352553</v>
      </c>
      <c r="AE16" s="37">
        <v>-11352553</v>
      </c>
      <c r="AG16" s="37">
        <v>0</v>
      </c>
      <c r="AH16" s="37">
        <v>0</v>
      </c>
      <c r="AI16" s="37">
        <v>0</v>
      </c>
      <c r="AJ16" s="37">
        <v>0</v>
      </c>
      <c r="AL16" s="37">
        <v>-1299935</v>
      </c>
      <c r="AM16" s="37">
        <v>-1299935</v>
      </c>
      <c r="AN16" s="37"/>
      <c r="AO16" s="37"/>
    </row>
    <row r="17" spans="1:41" ht="15.75" x14ac:dyDescent="0.25">
      <c r="A17" s="43" t="s">
        <v>130</v>
      </c>
      <c r="B17" s="26"/>
      <c r="C17" s="37">
        <v>99158825</v>
      </c>
      <c r="D17" s="37">
        <v>196203125</v>
      </c>
      <c r="E17" s="37">
        <v>0</v>
      </c>
      <c r="F17" s="37">
        <v>184686790</v>
      </c>
      <c r="G17" s="38"/>
      <c r="H17" s="37">
        <v>88597938</v>
      </c>
      <c r="I17" s="37">
        <v>178110122</v>
      </c>
      <c r="J17" s="37">
        <v>88426781</v>
      </c>
      <c r="K17" s="37">
        <v>174675326</v>
      </c>
      <c r="L17" s="38"/>
      <c r="M17" s="37">
        <v>93181221</v>
      </c>
      <c r="N17" s="37">
        <v>188576582</v>
      </c>
      <c r="O17" s="37">
        <v>287997174</v>
      </c>
      <c r="P17" s="37">
        <v>394053164</v>
      </c>
      <c r="Q17" s="39"/>
      <c r="R17" s="37">
        <v>94636516</v>
      </c>
      <c r="S17" s="37">
        <v>204920416</v>
      </c>
      <c r="T17" s="37">
        <v>308357979</v>
      </c>
      <c r="U17" s="37">
        <v>395984704</v>
      </c>
      <c r="V17" s="39"/>
      <c r="W17" s="37">
        <v>94860807</v>
      </c>
      <c r="X17" s="37">
        <v>2274731</v>
      </c>
      <c r="Y17" s="37">
        <v>286258129</v>
      </c>
      <c r="Z17" s="37">
        <v>398200220</v>
      </c>
      <c r="AB17" s="37">
        <v>129882149</v>
      </c>
      <c r="AC17" s="37"/>
      <c r="AD17" s="37">
        <v>442622619</v>
      </c>
      <c r="AE17" s="37"/>
      <c r="AG17" s="37">
        <v>275373142</v>
      </c>
      <c r="AH17" s="37">
        <v>0</v>
      </c>
      <c r="AI17" s="37">
        <v>793156912</v>
      </c>
      <c r="AJ17" s="37"/>
      <c r="AL17" s="37">
        <v>243056364</v>
      </c>
      <c r="AM17" s="37">
        <v>0</v>
      </c>
      <c r="AN17" s="37"/>
      <c r="AO17" s="37"/>
    </row>
    <row r="18" spans="1:41" ht="15.75" x14ac:dyDescent="0.25">
      <c r="A18" s="43" t="s">
        <v>182</v>
      </c>
      <c r="B18" s="26"/>
      <c r="C18" s="37"/>
      <c r="D18" s="37"/>
      <c r="E18" s="37"/>
      <c r="F18" s="37"/>
      <c r="G18" s="38"/>
      <c r="H18" s="37"/>
      <c r="I18" s="37"/>
      <c r="J18" s="37"/>
      <c r="K18" s="37"/>
      <c r="L18" s="38"/>
      <c r="M18" s="37"/>
      <c r="N18" s="37"/>
      <c r="O18" s="37"/>
      <c r="P18" s="37"/>
      <c r="Q18" s="39"/>
      <c r="R18" s="37"/>
      <c r="S18" s="37"/>
      <c r="T18" s="37"/>
      <c r="U18" s="37"/>
      <c r="V18" s="39"/>
      <c r="W18" s="37"/>
      <c r="X18" s="37"/>
      <c r="Y18" s="37"/>
      <c r="Z18" s="37"/>
      <c r="AB18" s="37"/>
      <c r="AC18" s="37">
        <v>272466815</v>
      </c>
      <c r="AD18" s="37"/>
      <c r="AE18" s="37">
        <v>654480551</v>
      </c>
      <c r="AG18" s="37"/>
      <c r="AH18" s="37">
        <v>537310529</v>
      </c>
      <c r="AI18" s="37"/>
      <c r="AJ18" s="37">
        <v>1066864454</v>
      </c>
      <c r="AL18" s="37"/>
      <c r="AM18" s="37">
        <v>473088480</v>
      </c>
      <c r="AN18" s="37"/>
      <c r="AO18" s="37"/>
    </row>
    <row r="19" spans="1:41" ht="15.75" x14ac:dyDescent="0.25">
      <c r="A19" s="43" t="s">
        <v>141</v>
      </c>
      <c r="B19" s="26">
        <v>0</v>
      </c>
      <c r="C19" s="37">
        <v>0</v>
      </c>
      <c r="D19" s="37">
        <v>0</v>
      </c>
      <c r="E19" s="37">
        <v>0</v>
      </c>
      <c r="F19" s="37">
        <v>0</v>
      </c>
      <c r="G19" s="38"/>
      <c r="H19" s="37">
        <v>0</v>
      </c>
      <c r="I19" s="37">
        <v>0</v>
      </c>
      <c r="J19" s="37">
        <v>0</v>
      </c>
      <c r="K19" s="37">
        <v>-192934200</v>
      </c>
      <c r="L19" s="38"/>
      <c r="M19" s="37">
        <v>-99068633</v>
      </c>
      <c r="N19" s="37">
        <v>-196704289</v>
      </c>
      <c r="O19" s="37">
        <v>-297999829</v>
      </c>
      <c r="P19" s="37">
        <v>-405004146</v>
      </c>
      <c r="Q19" s="39"/>
      <c r="R19" s="37">
        <v>-100912438</v>
      </c>
      <c r="S19" s="37">
        <v>-201974538</v>
      </c>
      <c r="T19" s="37">
        <v>-301213908</v>
      </c>
      <c r="U19" s="37">
        <v>-388534820</v>
      </c>
      <c r="V19" s="39"/>
      <c r="W19" s="37">
        <v>-91274776</v>
      </c>
      <c r="X19" s="37">
        <v>-183848248</v>
      </c>
      <c r="Y19" s="37">
        <v>-280750252</v>
      </c>
      <c r="Z19" s="37">
        <v>-370264060</v>
      </c>
      <c r="AB19" s="37">
        <v>-107484885</v>
      </c>
      <c r="AC19" s="37">
        <v>-221178756</v>
      </c>
      <c r="AD19" s="37">
        <v>-354722890</v>
      </c>
      <c r="AE19" s="37">
        <v>-498354979</v>
      </c>
      <c r="AG19" s="37">
        <v>-195264284</v>
      </c>
      <c r="AH19" s="37">
        <v>-380618806</v>
      </c>
      <c r="AI19" s="37">
        <v>-558716137</v>
      </c>
      <c r="AJ19" s="37">
        <v>-793600138</v>
      </c>
      <c r="AL19" s="37">
        <v>-188087346</v>
      </c>
      <c r="AM19" s="37">
        <v>-374399860</v>
      </c>
      <c r="AN19" s="37"/>
      <c r="AO19" s="37"/>
    </row>
    <row r="20" spans="1:41" ht="15.75" x14ac:dyDescent="0.25">
      <c r="A20" s="43" t="s">
        <v>128</v>
      </c>
      <c r="B20" s="26"/>
      <c r="C20" s="37">
        <v>-45070164</v>
      </c>
      <c r="D20" s="37">
        <v>-102191775</v>
      </c>
      <c r="E20" s="37">
        <v>-45838350</v>
      </c>
      <c r="F20" s="37">
        <v>-107744656</v>
      </c>
      <c r="G20" s="38"/>
      <c r="H20" s="37">
        <v>-52010578</v>
      </c>
      <c r="I20" s="37">
        <v>-127045226</v>
      </c>
      <c r="J20" s="37">
        <v>-50166656</v>
      </c>
      <c r="K20" s="37">
        <v>-78757452</v>
      </c>
      <c r="L20" s="38"/>
      <c r="M20" s="37">
        <v>-53697453</v>
      </c>
      <c r="N20" s="37">
        <v>-107132754</v>
      </c>
      <c r="O20" s="37">
        <v>-162374555</v>
      </c>
      <c r="P20" s="37">
        <v>-217616356</v>
      </c>
      <c r="Q20" s="39"/>
      <c r="R20" s="37">
        <v>-73259288</v>
      </c>
      <c r="S20" s="37">
        <v>-132957912</v>
      </c>
      <c r="T20" s="37">
        <v>-192656536</v>
      </c>
      <c r="U20" s="37">
        <v>-252355160</v>
      </c>
      <c r="V20" s="39"/>
      <c r="W20" s="37">
        <v>-81639592</v>
      </c>
      <c r="X20" s="37">
        <v>-144457956</v>
      </c>
      <c r="Y20" s="37">
        <v>-207276320</v>
      </c>
      <c r="Z20" s="37">
        <v>-270094684</v>
      </c>
      <c r="AB20" s="37">
        <v>-73908250</v>
      </c>
      <c r="AC20" s="37">
        <v>-142337377</v>
      </c>
      <c r="AD20" s="37">
        <v>-210544407</v>
      </c>
      <c r="AE20" s="37">
        <v>-278751436</v>
      </c>
      <c r="AG20" s="37">
        <v>-93949070</v>
      </c>
      <c r="AH20" s="37">
        <v>-170527771</v>
      </c>
      <c r="AI20" s="37">
        <v>-247106472</v>
      </c>
      <c r="AJ20" s="37">
        <v>-323685174</v>
      </c>
      <c r="AL20" s="37">
        <v>-104484482</v>
      </c>
      <c r="AM20" s="37">
        <v>-186629308</v>
      </c>
      <c r="AN20" s="37"/>
      <c r="AO20" s="37"/>
    </row>
    <row r="21" spans="1:41" ht="15.75" x14ac:dyDescent="0.25">
      <c r="A21" s="43" t="s">
        <v>91</v>
      </c>
      <c r="B21" s="26"/>
      <c r="C21" s="37">
        <v>-33774061</v>
      </c>
      <c r="D21" s="37">
        <v>-75466782</v>
      </c>
      <c r="E21" s="37">
        <v>-36175222</v>
      </c>
      <c r="F21" s="37">
        <v>-66503485</v>
      </c>
      <c r="G21" s="38"/>
      <c r="H21" s="37">
        <v>-35992673</v>
      </c>
      <c r="I21" s="37">
        <v>-78469790</v>
      </c>
      <c r="J21" s="37">
        <v>-45167021</v>
      </c>
      <c r="K21" s="37">
        <v>-94158988</v>
      </c>
      <c r="L21" s="38"/>
      <c r="M21" s="37">
        <v>-38765240</v>
      </c>
      <c r="N21" s="37">
        <v>-91597453</v>
      </c>
      <c r="O21" s="37">
        <v>-144538515</v>
      </c>
      <c r="P21" s="37">
        <v>-194609238</v>
      </c>
      <c r="Q21" s="39"/>
      <c r="R21" s="37">
        <v>-65131622</v>
      </c>
      <c r="S21" s="37">
        <v>-104850699</v>
      </c>
      <c r="T21" s="37">
        <v>-157151436</v>
      </c>
      <c r="U21" s="37">
        <v>-213581303</v>
      </c>
      <c r="V21" s="39"/>
      <c r="W21" s="37">
        <v>-55977572</v>
      </c>
      <c r="X21" s="37">
        <v>-122469585</v>
      </c>
      <c r="Y21" s="37">
        <v>-185906052</v>
      </c>
      <c r="Z21" s="37">
        <v>-252886744</v>
      </c>
      <c r="AB21" s="37">
        <v>-76073033</v>
      </c>
      <c r="AC21" s="37">
        <v>-146132718</v>
      </c>
      <c r="AD21" s="37">
        <v>-225186601</v>
      </c>
      <c r="AE21" s="37">
        <v>-293223573</v>
      </c>
      <c r="AG21" s="37">
        <v>-75147737</v>
      </c>
      <c r="AH21" s="37">
        <v>-155054160</v>
      </c>
      <c r="AI21" s="37">
        <v>-229903997</v>
      </c>
      <c r="AJ21" s="37">
        <v>-298516774</v>
      </c>
      <c r="AL21" s="37">
        <v>-66698703</v>
      </c>
      <c r="AM21" s="37">
        <v>-139348026</v>
      </c>
      <c r="AN21" s="37"/>
      <c r="AO21" s="37"/>
    </row>
    <row r="22" spans="1:41" ht="15.75" x14ac:dyDescent="0.25">
      <c r="A22" s="43" t="s">
        <v>92</v>
      </c>
      <c r="B22" s="26"/>
      <c r="C22" s="37"/>
      <c r="D22" s="37"/>
      <c r="E22" s="37"/>
      <c r="F22" s="37"/>
      <c r="G22" s="38"/>
      <c r="H22" s="37"/>
      <c r="I22" s="37"/>
      <c r="J22" s="37"/>
      <c r="K22" s="37"/>
      <c r="L22" s="38"/>
      <c r="M22" s="37"/>
      <c r="N22" s="37"/>
      <c r="O22" s="37"/>
      <c r="P22" s="37"/>
      <c r="Q22" s="39"/>
      <c r="R22" s="37"/>
      <c r="S22" s="37"/>
      <c r="T22" s="37"/>
      <c r="U22" s="37"/>
      <c r="V22" s="39"/>
      <c r="W22" s="37"/>
      <c r="X22" s="37"/>
      <c r="Y22" s="37"/>
      <c r="Z22" s="37"/>
      <c r="AB22" s="37"/>
      <c r="AC22" s="37"/>
      <c r="AD22" s="37"/>
      <c r="AE22" s="37"/>
      <c r="AG22" s="37"/>
      <c r="AH22" s="37"/>
      <c r="AI22" s="37"/>
      <c r="AJ22" s="37"/>
      <c r="AL22" s="37"/>
      <c r="AM22" s="37"/>
      <c r="AN22" s="37"/>
      <c r="AO22" s="37"/>
    </row>
    <row r="23" spans="1:41" ht="15.75" x14ac:dyDescent="0.25">
      <c r="A23" s="44" t="s">
        <v>131</v>
      </c>
      <c r="B23" s="26"/>
      <c r="C23" s="37">
        <v>0</v>
      </c>
      <c r="D23" s="37">
        <v>0</v>
      </c>
      <c r="E23" s="37">
        <v>0</v>
      </c>
      <c r="F23" s="37">
        <v>0</v>
      </c>
      <c r="G23" s="38"/>
      <c r="H23" s="37">
        <v>0</v>
      </c>
      <c r="I23" s="37">
        <v>0</v>
      </c>
      <c r="J23" s="37">
        <v>0</v>
      </c>
      <c r="K23" s="37">
        <v>0</v>
      </c>
      <c r="L23" s="38"/>
      <c r="M23" s="37">
        <v>0</v>
      </c>
      <c r="N23" s="37">
        <v>0</v>
      </c>
      <c r="O23" s="37">
        <v>0</v>
      </c>
      <c r="P23" s="37">
        <v>0</v>
      </c>
      <c r="Q23" s="39"/>
      <c r="R23" s="37">
        <v>0</v>
      </c>
      <c r="S23" s="37">
        <v>0</v>
      </c>
      <c r="T23" s="37">
        <v>0</v>
      </c>
      <c r="U23" s="37">
        <v>0</v>
      </c>
      <c r="V23" s="39"/>
      <c r="W23" s="37">
        <v>0</v>
      </c>
      <c r="X23" s="37">
        <v>0</v>
      </c>
      <c r="Y23" s="37">
        <v>0</v>
      </c>
      <c r="Z23" s="37">
        <v>0</v>
      </c>
      <c r="AB23" s="37">
        <v>0</v>
      </c>
      <c r="AC23" s="37">
        <v>0</v>
      </c>
      <c r="AD23" s="37">
        <v>0</v>
      </c>
      <c r="AE23" s="37">
        <v>0</v>
      </c>
      <c r="AG23" s="37">
        <v>0</v>
      </c>
      <c r="AH23" s="37">
        <v>0</v>
      </c>
      <c r="AI23" s="37">
        <v>0</v>
      </c>
      <c r="AJ23" s="37">
        <v>0</v>
      </c>
      <c r="AL23" s="37">
        <v>0</v>
      </c>
      <c r="AM23" s="37">
        <v>0</v>
      </c>
      <c r="AN23" s="37"/>
      <c r="AO23" s="37"/>
    </row>
    <row r="24" spans="1:41" ht="15.75" x14ac:dyDescent="0.25">
      <c r="A24" s="44" t="s">
        <v>30</v>
      </c>
      <c r="B24" s="26"/>
      <c r="C24" s="37">
        <v>14486</v>
      </c>
      <c r="D24" s="37">
        <v>246764</v>
      </c>
      <c r="E24" s="37">
        <v>37765</v>
      </c>
      <c r="F24" s="37">
        <v>151190</v>
      </c>
      <c r="G24" s="38"/>
      <c r="H24" s="37">
        <v>0</v>
      </c>
      <c r="I24" s="37">
        <v>244450</v>
      </c>
      <c r="J24" s="37">
        <v>722389</v>
      </c>
      <c r="K24" s="37">
        <v>487843</v>
      </c>
      <c r="L24" s="38"/>
      <c r="M24" s="37">
        <v>7402</v>
      </c>
      <c r="N24" s="37">
        <v>36700</v>
      </c>
      <c r="O24" s="37">
        <v>406483.13099999999</v>
      </c>
      <c r="P24" s="37">
        <v>1007143</v>
      </c>
      <c r="Q24" s="39"/>
      <c r="R24" s="37">
        <v>0</v>
      </c>
      <c r="S24" s="37">
        <v>612796</v>
      </c>
      <c r="T24" s="37">
        <v>611953</v>
      </c>
      <c r="U24" s="37">
        <v>-376714</v>
      </c>
      <c r="V24" s="39"/>
      <c r="W24" s="37">
        <v>0</v>
      </c>
      <c r="X24" s="37">
        <v>83922</v>
      </c>
      <c r="Y24" s="37">
        <v>83922</v>
      </c>
      <c r="Z24" s="37">
        <v>1188902</v>
      </c>
      <c r="AB24" s="37">
        <v>2059</v>
      </c>
      <c r="AC24" s="37">
        <v>2059</v>
      </c>
      <c r="AD24" s="37">
        <v>2059</v>
      </c>
      <c r="AE24" s="37">
        <v>1302150</v>
      </c>
      <c r="AG24" s="37">
        <v>0</v>
      </c>
      <c r="AH24" s="37">
        <v>15319</v>
      </c>
      <c r="AI24" s="37">
        <v>193115</v>
      </c>
      <c r="AJ24" s="37">
        <v>-18800</v>
      </c>
      <c r="AL24" s="37">
        <v>42468</v>
      </c>
      <c r="AM24" s="37">
        <v>101390</v>
      </c>
      <c r="AN24" s="37"/>
      <c r="AO24" s="37"/>
    </row>
    <row r="25" spans="1:41" ht="15.75" x14ac:dyDescent="0.25">
      <c r="A25" s="44" t="s">
        <v>28</v>
      </c>
      <c r="B25" s="26"/>
      <c r="C25" s="37">
        <v>4237653</v>
      </c>
      <c r="D25" s="37">
        <v>12866133</v>
      </c>
      <c r="E25" s="37">
        <v>3938381</v>
      </c>
      <c r="F25" s="37">
        <v>5467604</v>
      </c>
      <c r="G25" s="38"/>
      <c r="H25" s="37">
        <v>9260370</v>
      </c>
      <c r="I25" s="37">
        <v>15860448</v>
      </c>
      <c r="J25" s="37">
        <v>4896790</v>
      </c>
      <c r="K25" s="37">
        <v>6797096</v>
      </c>
      <c r="L25" s="38"/>
      <c r="M25" s="37">
        <v>8430052</v>
      </c>
      <c r="N25" s="37">
        <v>30408070</v>
      </c>
      <c r="O25" s="37">
        <v>33521254</v>
      </c>
      <c r="P25" s="37">
        <v>52084057</v>
      </c>
      <c r="Q25" s="39"/>
      <c r="R25" s="37">
        <v>9130277</v>
      </c>
      <c r="S25" s="37">
        <v>33083252</v>
      </c>
      <c r="T25" s="37">
        <v>28754058</v>
      </c>
      <c r="U25" s="37">
        <v>50964345</v>
      </c>
      <c r="V25" s="39"/>
      <c r="W25" s="37">
        <v>7286251</v>
      </c>
      <c r="X25" s="37">
        <v>23603780</v>
      </c>
      <c r="Y25" s="37">
        <v>43450415</v>
      </c>
      <c r="Z25" s="37">
        <v>54185697</v>
      </c>
      <c r="AB25" s="37">
        <v>6282469</v>
      </c>
      <c r="AC25" s="37">
        <v>33121397</v>
      </c>
      <c r="AD25" s="37">
        <v>46476550</v>
      </c>
      <c r="AE25" s="37">
        <v>71529555</v>
      </c>
      <c r="AG25" s="37">
        <v>21345820</v>
      </c>
      <c r="AH25" s="37">
        <v>42357175</v>
      </c>
      <c r="AI25" s="37">
        <v>66857977</v>
      </c>
      <c r="AJ25" s="37">
        <v>78937196</v>
      </c>
      <c r="AL25" s="37">
        <v>29886390</v>
      </c>
      <c r="AM25" s="37">
        <v>59391636</v>
      </c>
      <c r="AN25" s="37"/>
      <c r="AO25" s="37"/>
    </row>
    <row r="26" spans="1:41" ht="15.75" x14ac:dyDescent="0.25">
      <c r="A26" s="44" t="s">
        <v>93</v>
      </c>
      <c r="B26" s="26"/>
      <c r="C26" s="37">
        <v>0</v>
      </c>
      <c r="D26" s="37">
        <v>0</v>
      </c>
      <c r="E26" s="37">
        <v>0</v>
      </c>
      <c r="F26" s="37">
        <v>0</v>
      </c>
      <c r="G26" s="38"/>
      <c r="H26" s="37">
        <v>0</v>
      </c>
      <c r="I26" s="37">
        <v>0</v>
      </c>
      <c r="J26" s="37">
        <v>0</v>
      </c>
      <c r="K26" s="37">
        <v>0</v>
      </c>
      <c r="L26" s="38"/>
      <c r="M26" s="37">
        <v>0</v>
      </c>
      <c r="N26" s="37">
        <v>0</v>
      </c>
      <c r="O26" s="37">
        <v>0</v>
      </c>
      <c r="P26" s="37">
        <v>0</v>
      </c>
      <c r="Q26" s="39"/>
      <c r="R26" s="37">
        <v>0</v>
      </c>
      <c r="S26" s="37">
        <v>1964</v>
      </c>
      <c r="T26" s="37">
        <v>1964</v>
      </c>
      <c r="U26" s="37">
        <v>1964</v>
      </c>
      <c r="V26" s="39"/>
      <c r="W26" s="37">
        <v>0</v>
      </c>
      <c r="X26" s="37">
        <v>0</v>
      </c>
      <c r="Y26" s="37">
        <v>0</v>
      </c>
      <c r="Z26" s="37">
        <v>53985</v>
      </c>
      <c r="AB26" s="37">
        <v>0</v>
      </c>
      <c r="AC26" s="37">
        <v>0</v>
      </c>
      <c r="AD26" s="37">
        <v>0</v>
      </c>
      <c r="AE26" s="37">
        <v>0</v>
      </c>
      <c r="AG26" s="37">
        <v>0</v>
      </c>
      <c r="AH26" s="37">
        <v>0</v>
      </c>
      <c r="AI26" s="37">
        <v>0</v>
      </c>
      <c r="AJ26" s="37">
        <v>414065</v>
      </c>
      <c r="AL26" s="37">
        <v>0</v>
      </c>
      <c r="AM26" s="37">
        <v>0</v>
      </c>
      <c r="AN26" s="37"/>
      <c r="AO26" s="37"/>
    </row>
    <row r="27" spans="1:41" ht="15.75" x14ac:dyDescent="0.25">
      <c r="A27" s="44" t="s">
        <v>144</v>
      </c>
      <c r="B27" s="26"/>
      <c r="C27" s="37">
        <v>0</v>
      </c>
      <c r="D27" s="37">
        <v>0</v>
      </c>
      <c r="E27" s="37">
        <v>0</v>
      </c>
      <c r="F27" s="37">
        <v>0</v>
      </c>
      <c r="G27" s="38"/>
      <c r="H27" s="37">
        <v>0</v>
      </c>
      <c r="I27" s="37">
        <v>0</v>
      </c>
      <c r="J27" s="37">
        <v>0</v>
      </c>
      <c r="K27" s="37">
        <v>0</v>
      </c>
      <c r="L27" s="38">
        <v>0</v>
      </c>
      <c r="M27" s="37">
        <v>0</v>
      </c>
      <c r="N27" s="37">
        <v>0</v>
      </c>
      <c r="O27" s="37">
        <v>0</v>
      </c>
      <c r="P27" s="37">
        <v>0</v>
      </c>
      <c r="Q27" s="39"/>
      <c r="R27" s="37">
        <v>0</v>
      </c>
      <c r="S27" s="37">
        <v>2295790</v>
      </c>
      <c r="T27" s="37">
        <v>0</v>
      </c>
      <c r="U27" s="37">
        <v>0</v>
      </c>
      <c r="V27" s="39"/>
      <c r="W27" s="37">
        <v>0</v>
      </c>
      <c r="X27" s="37">
        <v>239186</v>
      </c>
      <c r="Y27" s="37">
        <v>0</v>
      </c>
      <c r="Z27" s="37">
        <v>0</v>
      </c>
      <c r="AB27" s="37">
        <v>0</v>
      </c>
      <c r="AC27" s="37">
        <v>0</v>
      </c>
      <c r="AD27" s="37">
        <v>0</v>
      </c>
      <c r="AE27" s="37">
        <v>0</v>
      </c>
      <c r="AG27" s="37">
        <v>0</v>
      </c>
      <c r="AH27" s="37">
        <v>0</v>
      </c>
      <c r="AI27" s="37">
        <v>0</v>
      </c>
      <c r="AJ27" s="37">
        <v>0</v>
      </c>
      <c r="AL27" s="37">
        <v>0</v>
      </c>
      <c r="AM27" s="37">
        <v>0</v>
      </c>
      <c r="AN27" s="37"/>
      <c r="AO27" s="37"/>
    </row>
    <row r="28" spans="1:41" ht="15.75" x14ac:dyDescent="0.25">
      <c r="A28" s="44" t="s">
        <v>80</v>
      </c>
      <c r="B28" s="26"/>
      <c r="C28" s="37">
        <v>0</v>
      </c>
      <c r="D28" s="37">
        <v>0</v>
      </c>
      <c r="E28" s="37">
        <v>0</v>
      </c>
      <c r="F28" s="37">
        <v>0</v>
      </c>
      <c r="G28" s="38"/>
      <c r="H28" s="37">
        <v>0</v>
      </c>
      <c r="I28" s="37">
        <v>0</v>
      </c>
      <c r="J28" s="37">
        <v>0</v>
      </c>
      <c r="K28" s="37">
        <v>0</v>
      </c>
      <c r="L28" s="38">
        <v>0</v>
      </c>
      <c r="M28" s="37">
        <v>0</v>
      </c>
      <c r="N28" s="37">
        <v>0</v>
      </c>
      <c r="O28" s="37">
        <v>0</v>
      </c>
      <c r="P28" s="37">
        <v>0</v>
      </c>
      <c r="Q28" s="39"/>
      <c r="R28" s="37">
        <v>0</v>
      </c>
      <c r="S28" s="37">
        <v>0</v>
      </c>
      <c r="T28" s="37">
        <v>2295790</v>
      </c>
      <c r="U28" s="37">
        <v>2295790</v>
      </c>
      <c r="V28" s="39"/>
      <c r="W28" s="37">
        <v>0</v>
      </c>
      <c r="X28" s="37">
        <v>0</v>
      </c>
      <c r="Y28" s="37">
        <v>239186</v>
      </c>
      <c r="Z28" s="37">
        <v>4849870</v>
      </c>
      <c r="AB28" s="37">
        <v>0</v>
      </c>
      <c r="AC28" s="37">
        <v>0</v>
      </c>
      <c r="AD28" s="37">
        <v>0</v>
      </c>
      <c r="AE28" s="37">
        <v>665017</v>
      </c>
      <c r="AG28" s="37">
        <v>0</v>
      </c>
      <c r="AH28" s="37">
        <v>0</v>
      </c>
      <c r="AI28" s="37">
        <v>0</v>
      </c>
      <c r="AJ28" s="37">
        <v>0</v>
      </c>
      <c r="AL28" s="37">
        <v>0</v>
      </c>
      <c r="AM28" s="37">
        <v>0</v>
      </c>
      <c r="AN28" s="37"/>
      <c r="AO28" s="37"/>
    </row>
    <row r="29" spans="1:41" ht="15.75" x14ac:dyDescent="0.25">
      <c r="A29" s="43" t="s">
        <v>94</v>
      </c>
      <c r="B29" s="26"/>
      <c r="C29" s="37">
        <v>0</v>
      </c>
      <c r="D29" s="37">
        <v>24488528</v>
      </c>
      <c r="E29" s="37">
        <v>12315362</v>
      </c>
      <c r="F29" s="37">
        <v>22134537</v>
      </c>
      <c r="G29" s="38"/>
      <c r="H29" s="37">
        <v>0</v>
      </c>
      <c r="I29" s="37">
        <v>25908606</v>
      </c>
      <c r="J29" s="37">
        <v>10113724</v>
      </c>
      <c r="K29" s="37">
        <v>23219425</v>
      </c>
      <c r="L29" s="38"/>
      <c r="M29" s="37">
        <v>7891403</v>
      </c>
      <c r="N29" s="37">
        <v>19473542</v>
      </c>
      <c r="O29" s="37">
        <v>31168318</v>
      </c>
      <c r="P29" s="37">
        <v>59725721</v>
      </c>
      <c r="Q29" s="39"/>
      <c r="R29" s="37">
        <v>3858670</v>
      </c>
      <c r="S29" s="37">
        <v>9213272</v>
      </c>
      <c r="T29" s="37">
        <v>12622989</v>
      </c>
      <c r="U29" s="37">
        <v>17090638</v>
      </c>
      <c r="V29" s="39"/>
      <c r="W29" s="37">
        <v>6003130</v>
      </c>
      <c r="X29" s="37">
        <v>10517230</v>
      </c>
      <c r="Y29" s="37">
        <v>17691134</v>
      </c>
      <c r="Z29" s="37">
        <v>46868942</v>
      </c>
      <c r="AB29" s="37">
        <v>6707937</v>
      </c>
      <c r="AC29" s="37">
        <v>14177381</v>
      </c>
      <c r="AD29" s="37">
        <v>23863821</v>
      </c>
      <c r="AE29" s="37">
        <v>58136923</v>
      </c>
      <c r="AG29" s="37">
        <v>10491363</v>
      </c>
      <c r="AH29" s="37">
        <v>20580333</v>
      </c>
      <c r="AI29" s="37">
        <v>29925490</v>
      </c>
      <c r="AJ29" s="37">
        <v>88186810</v>
      </c>
      <c r="AL29" s="37">
        <v>-8297698</v>
      </c>
      <c r="AM29" s="37">
        <v>2145305</v>
      </c>
      <c r="AN29" s="37"/>
      <c r="AO29" s="37"/>
    </row>
    <row r="30" spans="1:41" ht="15.75" x14ac:dyDescent="0.25">
      <c r="A30" s="43" t="s">
        <v>95</v>
      </c>
      <c r="B30" s="26"/>
      <c r="C30" s="37">
        <v>-6189519</v>
      </c>
      <c r="D30" s="37">
        <v>-16567352</v>
      </c>
      <c r="E30" s="37">
        <v>8882013</v>
      </c>
      <c r="F30" s="37">
        <v>819100</v>
      </c>
      <c r="G30" s="38"/>
      <c r="H30" s="37">
        <v>1223811</v>
      </c>
      <c r="I30" s="37">
        <v>-937657</v>
      </c>
      <c r="J30" s="37">
        <v>496663</v>
      </c>
      <c r="K30" s="37">
        <v>-770263</v>
      </c>
      <c r="L30" s="38"/>
      <c r="M30" s="37">
        <v>-4070757</v>
      </c>
      <c r="N30" s="37">
        <v>-3378568</v>
      </c>
      <c r="O30" s="37">
        <v>-946920</v>
      </c>
      <c r="P30" s="37">
        <v>-3707639</v>
      </c>
      <c r="Q30" s="39"/>
      <c r="R30" s="37">
        <v>2029225</v>
      </c>
      <c r="S30" s="37">
        <v>2690215</v>
      </c>
      <c r="T30" s="37">
        <v>3239621</v>
      </c>
      <c r="U30" s="37">
        <v>-15320200</v>
      </c>
      <c r="V30" s="39"/>
      <c r="W30" s="37">
        <v>7948231</v>
      </c>
      <c r="X30" s="37">
        <v>7707540</v>
      </c>
      <c r="Y30" s="37">
        <v>9396658</v>
      </c>
      <c r="Z30" s="37">
        <v>5835681</v>
      </c>
      <c r="AB30" s="37">
        <v>-425288</v>
      </c>
      <c r="AC30" s="37">
        <v>-1991971</v>
      </c>
      <c r="AD30" s="37">
        <v>1441612</v>
      </c>
      <c r="AE30" s="37">
        <v>-3140840</v>
      </c>
      <c r="AG30" s="37">
        <v>1378877</v>
      </c>
      <c r="AH30" s="37">
        <v>7737739</v>
      </c>
      <c r="AI30" s="37">
        <v>13558239</v>
      </c>
      <c r="AJ30" s="37">
        <v>12401708</v>
      </c>
      <c r="AL30" s="37">
        <v>887355</v>
      </c>
      <c r="AM30" s="37">
        <v>5627271</v>
      </c>
      <c r="AN30" s="37"/>
      <c r="AO30" s="37"/>
    </row>
    <row r="31" spans="1:41" ht="15.75" x14ac:dyDescent="0.25">
      <c r="A31" s="43" t="s">
        <v>150</v>
      </c>
      <c r="B31" s="26"/>
      <c r="C31" s="37"/>
      <c r="D31" s="37"/>
      <c r="E31" s="37"/>
      <c r="F31" s="37"/>
      <c r="G31" s="38"/>
      <c r="H31" s="39"/>
      <c r="I31" s="37"/>
      <c r="J31" s="37"/>
      <c r="K31" s="37"/>
      <c r="L31" s="38"/>
      <c r="M31" s="37"/>
      <c r="N31" s="37"/>
      <c r="O31" s="37"/>
      <c r="P31" s="37"/>
      <c r="Q31" s="39"/>
      <c r="R31" s="37"/>
      <c r="S31" s="37"/>
      <c r="T31" s="37"/>
      <c r="U31" s="37"/>
      <c r="V31" s="39"/>
      <c r="W31" s="37"/>
      <c r="X31" s="37"/>
      <c r="Y31" s="37"/>
      <c r="Z31" s="37"/>
      <c r="AB31" s="37"/>
      <c r="AC31" s="37"/>
      <c r="AD31" s="37"/>
      <c r="AE31" s="37"/>
      <c r="AG31" s="37"/>
      <c r="AH31" s="37"/>
      <c r="AI31" s="37"/>
      <c r="AJ31" s="37"/>
      <c r="AL31" s="37"/>
      <c r="AM31" s="37"/>
      <c r="AN31" s="37"/>
      <c r="AO31" s="37"/>
    </row>
    <row r="32" spans="1:41" ht="15.75" x14ac:dyDescent="0.25">
      <c r="A32" s="45" t="s">
        <v>97</v>
      </c>
      <c r="B32" s="26"/>
      <c r="C32" s="37">
        <v>0</v>
      </c>
      <c r="D32" s="37">
        <v>0</v>
      </c>
      <c r="E32" s="37">
        <v>0</v>
      </c>
      <c r="F32" s="37">
        <v>0</v>
      </c>
      <c r="G32" s="38"/>
      <c r="H32" s="37">
        <v>0</v>
      </c>
      <c r="I32" s="37">
        <v>0</v>
      </c>
      <c r="J32" s="37">
        <v>0</v>
      </c>
      <c r="K32" s="37">
        <v>0</v>
      </c>
      <c r="L32" s="38"/>
      <c r="M32" s="37">
        <v>0</v>
      </c>
      <c r="N32" s="37">
        <v>0</v>
      </c>
      <c r="O32" s="37">
        <v>0</v>
      </c>
      <c r="P32" s="37">
        <v>0</v>
      </c>
      <c r="Q32" s="39"/>
      <c r="R32" s="37">
        <v>0</v>
      </c>
      <c r="S32" s="37">
        <v>-1241065</v>
      </c>
      <c r="T32" s="37">
        <v>-1241065</v>
      </c>
      <c r="U32" s="37">
        <v>-1241065</v>
      </c>
      <c r="V32" s="39"/>
      <c r="W32" s="37">
        <v>0</v>
      </c>
      <c r="X32" s="37">
        <v>0</v>
      </c>
      <c r="Y32" s="37">
        <v>0</v>
      </c>
      <c r="Z32" s="37">
        <v>0</v>
      </c>
      <c r="AB32" s="37">
        <v>0</v>
      </c>
      <c r="AC32" s="37">
        <v>0</v>
      </c>
      <c r="AD32" s="37">
        <v>0</v>
      </c>
      <c r="AE32" s="37">
        <v>0</v>
      </c>
      <c r="AG32" s="37">
        <v>0</v>
      </c>
      <c r="AH32" s="37">
        <v>0</v>
      </c>
      <c r="AI32" s="37">
        <v>0</v>
      </c>
      <c r="AJ32" s="37">
        <v>-6360807</v>
      </c>
      <c r="AL32" s="37">
        <v>-61196</v>
      </c>
      <c r="AM32" s="37">
        <v>-61196</v>
      </c>
      <c r="AN32" s="37"/>
      <c r="AO32" s="37"/>
    </row>
    <row r="33" spans="1:41" ht="15.75" x14ac:dyDescent="0.25">
      <c r="A33" s="45" t="s">
        <v>139</v>
      </c>
      <c r="B33" s="26"/>
      <c r="C33" s="37">
        <v>0</v>
      </c>
      <c r="D33" s="37">
        <v>0</v>
      </c>
      <c r="E33" s="37">
        <v>0</v>
      </c>
      <c r="F33" s="37">
        <v>130824</v>
      </c>
      <c r="G33" s="38"/>
      <c r="H33" s="37">
        <v>0</v>
      </c>
      <c r="I33" s="37">
        <v>0</v>
      </c>
      <c r="J33" s="37">
        <v>0</v>
      </c>
      <c r="K33" s="37">
        <v>0</v>
      </c>
      <c r="L33" s="38"/>
      <c r="M33" s="37">
        <v>0</v>
      </c>
      <c r="N33" s="37">
        <v>0</v>
      </c>
      <c r="O33" s="37">
        <v>0</v>
      </c>
      <c r="P33" s="37">
        <v>0</v>
      </c>
      <c r="Q33" s="39"/>
      <c r="R33" s="37">
        <v>0</v>
      </c>
      <c r="S33" s="37">
        <v>0</v>
      </c>
      <c r="T33" s="37">
        <v>0</v>
      </c>
      <c r="U33" s="37">
        <v>0</v>
      </c>
      <c r="V33" s="39"/>
      <c r="W33" s="37">
        <v>0</v>
      </c>
      <c r="X33" s="37">
        <v>0</v>
      </c>
      <c r="Y33" s="37">
        <v>0</v>
      </c>
      <c r="Z33" s="37">
        <v>0</v>
      </c>
      <c r="AB33" s="37">
        <v>0</v>
      </c>
      <c r="AC33" s="37">
        <v>0</v>
      </c>
      <c r="AD33" s="37">
        <v>0</v>
      </c>
      <c r="AE33" s="37">
        <v>0</v>
      </c>
      <c r="AG33" s="37">
        <v>0</v>
      </c>
      <c r="AH33" s="37">
        <v>0</v>
      </c>
      <c r="AI33" s="37">
        <v>0</v>
      </c>
      <c r="AJ33" s="37">
        <v>0</v>
      </c>
      <c r="AL33" s="37">
        <v>0</v>
      </c>
      <c r="AM33" s="37">
        <v>0</v>
      </c>
      <c r="AN33" s="37"/>
      <c r="AO33" s="37"/>
    </row>
    <row r="34" spans="1:41" ht="15.75" x14ac:dyDescent="0.25">
      <c r="A34" s="45" t="s">
        <v>146</v>
      </c>
      <c r="B34" s="26"/>
      <c r="C34" s="37">
        <v>0</v>
      </c>
      <c r="D34" s="37">
        <v>0</v>
      </c>
      <c r="E34" s="37">
        <v>0</v>
      </c>
      <c r="F34" s="37">
        <v>0</v>
      </c>
      <c r="G34" s="38"/>
      <c r="H34" s="37">
        <v>0</v>
      </c>
      <c r="I34" s="37">
        <v>0</v>
      </c>
      <c r="J34" s="37">
        <v>0</v>
      </c>
      <c r="K34" s="37">
        <v>0</v>
      </c>
      <c r="L34" s="38"/>
      <c r="M34" s="37">
        <v>0</v>
      </c>
      <c r="N34" s="37">
        <v>0</v>
      </c>
      <c r="O34" s="37">
        <v>0</v>
      </c>
      <c r="P34" s="37">
        <v>0</v>
      </c>
      <c r="Q34" s="39"/>
      <c r="R34" s="37">
        <v>0</v>
      </c>
      <c r="S34" s="37">
        <v>0</v>
      </c>
      <c r="T34" s="37">
        <v>0</v>
      </c>
      <c r="U34" s="37">
        <v>-16532</v>
      </c>
      <c r="V34" s="39"/>
      <c r="W34" s="37">
        <v>0</v>
      </c>
      <c r="X34" s="37">
        <v>0</v>
      </c>
      <c r="Y34" s="37">
        <v>-172</v>
      </c>
      <c r="Z34" s="37">
        <v>-5562</v>
      </c>
      <c r="AB34" s="37">
        <v>0</v>
      </c>
      <c r="AC34" s="37">
        <v>0</v>
      </c>
      <c r="AD34" s="37">
        <v>0</v>
      </c>
      <c r="AE34" s="37">
        <v>-1757</v>
      </c>
      <c r="AG34" s="37">
        <v>0</v>
      </c>
      <c r="AH34" s="37">
        <v>0</v>
      </c>
      <c r="AI34" s="37">
        <v>0</v>
      </c>
      <c r="AJ34" s="37">
        <v>1931</v>
      </c>
      <c r="AL34" s="37">
        <v>0</v>
      </c>
      <c r="AM34" s="37">
        <v>0</v>
      </c>
      <c r="AN34" s="37"/>
      <c r="AO34" s="37"/>
    </row>
    <row r="35" spans="1:41" ht="15.75" x14ac:dyDescent="0.25">
      <c r="A35" s="45" t="s">
        <v>98</v>
      </c>
      <c r="B35" s="26"/>
      <c r="C35" s="37">
        <v>2334</v>
      </c>
      <c r="D35" s="37">
        <v>-5057</v>
      </c>
      <c r="E35" s="37">
        <v>-28567</v>
      </c>
      <c r="F35" s="37">
        <v>-12550584</v>
      </c>
      <c r="G35" s="38"/>
      <c r="H35" s="37">
        <v>-40000</v>
      </c>
      <c r="I35" s="37">
        <v>-177466</v>
      </c>
      <c r="J35" s="37">
        <v>-500</v>
      </c>
      <c r="K35" s="37">
        <v>-40500</v>
      </c>
      <c r="L35" s="38"/>
      <c r="M35" s="37">
        <v>-261</v>
      </c>
      <c r="N35" s="37">
        <v>-261</v>
      </c>
      <c r="O35" s="37">
        <v>16967</v>
      </c>
      <c r="P35" s="37">
        <v>-54402</v>
      </c>
      <c r="Q35" s="39"/>
      <c r="R35" s="37">
        <v>0</v>
      </c>
      <c r="S35" s="37">
        <v>0</v>
      </c>
      <c r="T35" s="37">
        <v>-30845</v>
      </c>
      <c r="U35" s="37">
        <v>-779914</v>
      </c>
      <c r="V35" s="39"/>
      <c r="W35" s="37">
        <v>-77500</v>
      </c>
      <c r="X35" s="37">
        <v>-166000</v>
      </c>
      <c r="Y35" s="37">
        <v>-172428</v>
      </c>
      <c r="Z35" s="37">
        <v>-414097</v>
      </c>
      <c r="AB35" s="37">
        <v>1135</v>
      </c>
      <c r="AC35" s="37">
        <v>-5231590</v>
      </c>
      <c r="AD35" s="37">
        <v>-5229925</v>
      </c>
      <c r="AE35" s="37">
        <v>-5347834</v>
      </c>
      <c r="AG35" s="37">
        <v>-695312</v>
      </c>
      <c r="AH35" s="37">
        <v>-728244</v>
      </c>
      <c r="AI35" s="37">
        <v>-728319</v>
      </c>
      <c r="AJ35" s="37">
        <v>-8831840</v>
      </c>
      <c r="AL35" s="37">
        <v>-541</v>
      </c>
      <c r="AM35" s="37">
        <v>-7430</v>
      </c>
      <c r="AN35" s="37"/>
      <c r="AO35" s="37"/>
    </row>
    <row r="36" spans="1:41" ht="15.75" x14ac:dyDescent="0.25">
      <c r="A36" s="45" t="s">
        <v>96</v>
      </c>
      <c r="B36" s="26"/>
      <c r="C36" s="37">
        <v>0</v>
      </c>
      <c r="D36" s="37">
        <v>0</v>
      </c>
      <c r="E36" s="37">
        <v>130824</v>
      </c>
      <c r="F36" s="37">
        <v>0</v>
      </c>
      <c r="G36" s="38"/>
      <c r="H36" s="37">
        <v>0</v>
      </c>
      <c r="I36" s="37">
        <v>0</v>
      </c>
      <c r="J36" s="37">
        <v>0</v>
      </c>
      <c r="K36" s="37">
        <v>0</v>
      </c>
      <c r="L36" s="38"/>
      <c r="M36" s="37">
        <v>0</v>
      </c>
      <c r="N36" s="37">
        <v>0</v>
      </c>
      <c r="O36" s="37">
        <v>0</v>
      </c>
      <c r="P36" s="37">
        <v>0</v>
      </c>
      <c r="Q36" s="39"/>
      <c r="R36" s="37">
        <v>0</v>
      </c>
      <c r="S36" s="37">
        <v>0</v>
      </c>
      <c r="T36" s="37">
        <v>0</v>
      </c>
      <c r="U36" s="37">
        <v>0</v>
      </c>
      <c r="V36" s="39"/>
      <c r="W36" s="37">
        <v>0</v>
      </c>
      <c r="X36" s="37">
        <v>0</v>
      </c>
      <c r="Y36" s="37">
        <v>0</v>
      </c>
      <c r="Z36" s="37">
        <v>0</v>
      </c>
      <c r="AB36" s="37">
        <v>0</v>
      </c>
      <c r="AC36" s="37">
        <v>0</v>
      </c>
      <c r="AD36" s="37">
        <v>0</v>
      </c>
      <c r="AE36" s="37">
        <v>0</v>
      </c>
      <c r="AG36" s="37">
        <v>0</v>
      </c>
      <c r="AH36" s="37">
        <v>0</v>
      </c>
      <c r="AI36" s="37">
        <v>0</v>
      </c>
      <c r="AJ36" s="37">
        <v>3224</v>
      </c>
      <c r="AL36" s="37">
        <v>0</v>
      </c>
      <c r="AM36" s="37">
        <v>0</v>
      </c>
      <c r="AN36" s="37"/>
      <c r="AO36" s="37"/>
    </row>
    <row r="37" spans="1:41" ht="15.75" x14ac:dyDescent="0.25">
      <c r="A37" s="45" t="s">
        <v>140</v>
      </c>
      <c r="B37" s="26"/>
      <c r="C37" s="37">
        <v>0</v>
      </c>
      <c r="D37" s="37">
        <v>0</v>
      </c>
      <c r="E37" s="37">
        <v>0</v>
      </c>
      <c r="F37" s="37">
        <v>0</v>
      </c>
      <c r="G37" s="38"/>
      <c r="H37" s="37">
        <v>0</v>
      </c>
      <c r="I37" s="37">
        <v>0</v>
      </c>
      <c r="J37" s="37">
        <v>0</v>
      </c>
      <c r="K37" s="37">
        <v>-11721080</v>
      </c>
      <c r="L37" s="38"/>
      <c r="M37" s="37">
        <v>0</v>
      </c>
      <c r="N37" s="37">
        <v>0</v>
      </c>
      <c r="O37" s="37">
        <v>0</v>
      </c>
      <c r="P37" s="37">
        <v>0</v>
      </c>
      <c r="Q37" s="39"/>
      <c r="R37" s="37">
        <v>0</v>
      </c>
      <c r="S37" s="37">
        <v>0</v>
      </c>
      <c r="T37" s="37">
        <v>0</v>
      </c>
      <c r="U37" s="37">
        <v>0</v>
      </c>
      <c r="V37" s="39"/>
      <c r="W37" s="37">
        <v>0</v>
      </c>
      <c r="X37" s="37">
        <v>0</v>
      </c>
      <c r="Y37" s="37">
        <v>0</v>
      </c>
      <c r="Z37" s="37">
        <v>0</v>
      </c>
      <c r="AB37" s="37">
        <v>0</v>
      </c>
      <c r="AC37" s="37">
        <v>0</v>
      </c>
      <c r="AD37" s="37">
        <v>0</v>
      </c>
      <c r="AE37" s="37">
        <v>0</v>
      </c>
      <c r="AG37" s="37">
        <v>0</v>
      </c>
      <c r="AH37" s="37">
        <v>0</v>
      </c>
      <c r="AI37" s="37">
        <v>0</v>
      </c>
      <c r="AJ37" s="37">
        <v>0</v>
      </c>
      <c r="AL37" s="37">
        <v>0</v>
      </c>
      <c r="AM37" s="37">
        <v>0</v>
      </c>
      <c r="AN37" s="37"/>
      <c r="AO37" s="37"/>
    </row>
    <row r="38" spans="1:41" ht="15.75" x14ac:dyDescent="0.25">
      <c r="A38" s="43" t="s">
        <v>99</v>
      </c>
      <c r="B38" s="26"/>
      <c r="C38" s="37"/>
      <c r="D38" s="37"/>
      <c r="E38" s="37"/>
      <c r="F38" s="37"/>
      <c r="G38" s="38"/>
      <c r="H38" s="37"/>
      <c r="I38" s="37"/>
      <c r="J38" s="37"/>
      <c r="K38" s="37"/>
      <c r="L38" s="38"/>
      <c r="M38" s="37"/>
      <c r="N38" s="37"/>
      <c r="O38" s="37"/>
      <c r="P38" s="37"/>
      <c r="Q38" s="39"/>
      <c r="R38" s="37"/>
      <c r="S38" s="37"/>
      <c r="T38" s="37"/>
      <c r="U38" s="37"/>
      <c r="V38" s="39"/>
      <c r="W38" s="37"/>
      <c r="X38" s="37"/>
      <c r="Y38" s="37"/>
      <c r="Z38" s="37"/>
      <c r="AB38" s="37"/>
      <c r="AC38" s="37"/>
      <c r="AD38" s="37"/>
      <c r="AE38" s="37"/>
      <c r="AG38" s="37"/>
      <c r="AH38" s="37"/>
      <c r="AI38" s="37"/>
      <c r="AJ38" s="37"/>
      <c r="AL38" s="37"/>
      <c r="AM38" s="37"/>
      <c r="AN38" s="37"/>
      <c r="AO38" s="37"/>
    </row>
    <row r="39" spans="1:41" ht="15.75" x14ac:dyDescent="0.25">
      <c r="A39" s="44" t="s">
        <v>192</v>
      </c>
      <c r="B39" s="26"/>
      <c r="C39" s="37">
        <v>0</v>
      </c>
      <c r="D39" s="37">
        <v>0</v>
      </c>
      <c r="E39" s="37">
        <v>0</v>
      </c>
      <c r="F39" s="37">
        <v>0</v>
      </c>
      <c r="G39" s="38"/>
      <c r="H39" s="37">
        <v>0</v>
      </c>
      <c r="I39" s="37">
        <v>0</v>
      </c>
      <c r="J39" s="37">
        <v>0</v>
      </c>
      <c r="K39" s="37">
        <v>0</v>
      </c>
      <c r="L39" s="38"/>
      <c r="M39" s="37">
        <v>0</v>
      </c>
      <c r="N39" s="37">
        <v>0</v>
      </c>
      <c r="O39" s="37">
        <v>0</v>
      </c>
      <c r="P39" s="37">
        <v>0</v>
      </c>
      <c r="Q39" s="39"/>
      <c r="R39" s="37">
        <v>0</v>
      </c>
      <c r="S39" s="37">
        <v>0</v>
      </c>
      <c r="T39" s="37">
        <v>0</v>
      </c>
      <c r="U39" s="37">
        <v>0</v>
      </c>
      <c r="V39" s="39"/>
      <c r="W39" s="37">
        <v>0</v>
      </c>
      <c r="X39" s="37">
        <v>0</v>
      </c>
      <c r="Y39" s="37">
        <v>0</v>
      </c>
      <c r="Z39" s="37">
        <v>0</v>
      </c>
      <c r="AB39" s="37">
        <v>0</v>
      </c>
      <c r="AC39" s="37">
        <v>0</v>
      </c>
      <c r="AD39" s="37">
        <v>0</v>
      </c>
      <c r="AE39" s="37">
        <v>0</v>
      </c>
      <c r="AG39" s="37">
        <v>0</v>
      </c>
      <c r="AH39" s="37">
        <v>0</v>
      </c>
      <c r="AI39" s="37">
        <v>0</v>
      </c>
      <c r="AJ39" s="37">
        <v>31235</v>
      </c>
      <c r="AL39" s="37">
        <v>0</v>
      </c>
      <c r="AM39" s="37">
        <v>0</v>
      </c>
      <c r="AN39" s="37"/>
      <c r="AO39" s="37"/>
    </row>
    <row r="40" spans="1:41" ht="15.75" x14ac:dyDescent="0.25">
      <c r="A40" s="44" t="s">
        <v>93</v>
      </c>
      <c r="B40" s="26"/>
      <c r="C40" s="37">
        <v>74058</v>
      </c>
      <c r="D40" s="37">
        <v>197473</v>
      </c>
      <c r="E40" s="37">
        <v>141023</v>
      </c>
      <c r="F40" s="37">
        <v>206274</v>
      </c>
      <c r="G40" s="38"/>
      <c r="H40" s="37">
        <v>214621</v>
      </c>
      <c r="I40" s="37">
        <v>206720</v>
      </c>
      <c r="J40" s="37">
        <v>13299</v>
      </c>
      <c r="K40" s="37">
        <v>5412047</v>
      </c>
      <c r="L40" s="38"/>
      <c r="M40" s="37">
        <v>22591</v>
      </c>
      <c r="N40" s="37">
        <v>115273</v>
      </c>
      <c r="O40" s="37">
        <v>144736</v>
      </c>
      <c r="P40" s="37">
        <v>1116787</v>
      </c>
      <c r="Q40" s="39"/>
      <c r="R40" s="37">
        <v>111328</v>
      </c>
      <c r="S40" s="37">
        <v>127230</v>
      </c>
      <c r="T40" s="37">
        <v>106779</v>
      </c>
      <c r="U40" s="37">
        <v>11881492</v>
      </c>
      <c r="V40" s="39"/>
      <c r="W40" s="37">
        <v>-92928</v>
      </c>
      <c r="X40" s="37">
        <v>-94712</v>
      </c>
      <c r="Y40" s="37">
        <v>4668009</v>
      </c>
      <c r="Z40" s="37">
        <v>6926634</v>
      </c>
      <c r="AB40" s="37">
        <v>73153</v>
      </c>
      <c r="AC40" s="37">
        <v>105075</v>
      </c>
      <c r="AD40" s="37">
        <v>273530</v>
      </c>
      <c r="AE40" s="37">
        <v>15891891</v>
      </c>
      <c r="AG40" s="37">
        <v>220732</v>
      </c>
      <c r="AH40" s="37">
        <v>347904</v>
      </c>
      <c r="AI40" s="37">
        <v>1433824</v>
      </c>
      <c r="AJ40" s="37">
        <v>1658749</v>
      </c>
      <c r="AL40" s="37">
        <v>234360</v>
      </c>
      <c r="AM40" s="37">
        <v>1047985</v>
      </c>
      <c r="AN40" s="37"/>
      <c r="AO40" s="37"/>
    </row>
    <row r="41" spans="1:41" ht="15.75" x14ac:dyDescent="0.25">
      <c r="A41" s="44" t="s">
        <v>30</v>
      </c>
      <c r="B41" s="26"/>
      <c r="C41" s="37">
        <v>0</v>
      </c>
      <c r="D41" s="37">
        <v>215355</v>
      </c>
      <c r="E41" s="37">
        <v>0</v>
      </c>
      <c r="F41" s="37">
        <v>156648</v>
      </c>
      <c r="G41" s="38"/>
      <c r="H41" s="37">
        <v>2026</v>
      </c>
      <c r="I41" s="37">
        <v>16000</v>
      </c>
      <c r="J41" s="37">
        <v>0</v>
      </c>
      <c r="K41" s="37">
        <v>275889</v>
      </c>
      <c r="L41" s="38"/>
      <c r="M41" s="37">
        <v>288472</v>
      </c>
      <c r="N41" s="37">
        <v>366350</v>
      </c>
      <c r="O41" s="37">
        <v>627796</v>
      </c>
      <c r="P41" s="37">
        <v>1114132</v>
      </c>
      <c r="Q41" s="39"/>
      <c r="R41" s="37">
        <v>297041</v>
      </c>
      <c r="S41" s="37">
        <v>128438</v>
      </c>
      <c r="T41" s="37">
        <v>0</v>
      </c>
      <c r="U41" s="37">
        <v>0</v>
      </c>
      <c r="V41" s="39"/>
      <c r="W41" s="37">
        <v>0</v>
      </c>
      <c r="X41" s="37">
        <v>873022</v>
      </c>
      <c r="Y41" s="37">
        <v>873022</v>
      </c>
      <c r="Z41" s="37">
        <v>873022</v>
      </c>
      <c r="AB41" s="37">
        <v>0</v>
      </c>
      <c r="AC41" s="37">
        <v>0</v>
      </c>
      <c r="AD41" s="37">
        <v>0</v>
      </c>
      <c r="AE41" s="37">
        <v>0</v>
      </c>
      <c r="AG41" s="37">
        <v>0</v>
      </c>
      <c r="AH41" s="37">
        <v>0</v>
      </c>
      <c r="AI41" s="37">
        <v>0</v>
      </c>
      <c r="AJ41" s="37">
        <v>0</v>
      </c>
      <c r="AL41" s="37">
        <v>0</v>
      </c>
      <c r="AM41" s="37">
        <v>0</v>
      </c>
      <c r="AN41" s="37"/>
      <c r="AO41" s="37"/>
    </row>
    <row r="42" spans="1:41" ht="15.75" x14ac:dyDescent="0.25">
      <c r="A42" s="44" t="s">
        <v>80</v>
      </c>
      <c r="B42" s="26"/>
      <c r="C42" s="37">
        <v>58335</v>
      </c>
      <c r="D42" s="37">
        <v>1247175</v>
      </c>
      <c r="E42" s="37">
        <v>22268</v>
      </c>
      <c r="F42" s="37">
        <v>38156</v>
      </c>
      <c r="G42" s="38"/>
      <c r="H42" s="37">
        <v>60201</v>
      </c>
      <c r="I42" s="37">
        <v>217857</v>
      </c>
      <c r="J42" s="37">
        <v>560077</v>
      </c>
      <c r="K42" s="37">
        <v>883923</v>
      </c>
      <c r="L42" s="38"/>
      <c r="M42" s="37">
        <v>0</v>
      </c>
      <c r="N42" s="37">
        <v>6785</v>
      </c>
      <c r="O42" s="37">
        <v>7221</v>
      </c>
      <c r="P42" s="37">
        <v>4041135</v>
      </c>
      <c r="Q42" s="39"/>
      <c r="R42" s="37">
        <v>502165</v>
      </c>
      <c r="S42" s="37">
        <v>1026642</v>
      </c>
      <c r="T42" s="37">
        <v>1385354</v>
      </c>
      <c r="U42" s="37">
        <v>6389626</v>
      </c>
      <c r="V42" s="39"/>
      <c r="W42" s="37">
        <v>2514735</v>
      </c>
      <c r="X42" s="37">
        <v>1386594</v>
      </c>
      <c r="Y42" s="37">
        <v>2415459</v>
      </c>
      <c r="Z42" s="37">
        <v>3868228</v>
      </c>
      <c r="AB42" s="37">
        <v>784602</v>
      </c>
      <c r="AC42" s="37">
        <v>1487477</v>
      </c>
      <c r="AD42" s="37">
        <v>3516364</v>
      </c>
      <c r="AE42" s="37">
        <v>10887336</v>
      </c>
      <c r="AG42" s="37">
        <v>3047056</v>
      </c>
      <c r="AH42" s="37">
        <v>3055663</v>
      </c>
      <c r="AI42" s="37">
        <v>3157614</v>
      </c>
      <c r="AJ42" s="37">
        <v>6026746</v>
      </c>
      <c r="AL42" s="37">
        <v>98058</v>
      </c>
      <c r="AM42" s="37">
        <v>156332</v>
      </c>
      <c r="AN42" s="37"/>
      <c r="AO42" s="37"/>
    </row>
    <row r="43" spans="1:41" ht="15.75" x14ac:dyDescent="0.25">
      <c r="A43" s="44" t="s">
        <v>132</v>
      </c>
      <c r="B43" s="26"/>
      <c r="C43" s="37">
        <v>0</v>
      </c>
      <c r="D43" s="37">
        <v>0</v>
      </c>
      <c r="E43" s="37">
        <v>0</v>
      </c>
      <c r="F43" s="37">
        <v>0</v>
      </c>
      <c r="G43" s="38"/>
      <c r="H43" s="37">
        <v>2804</v>
      </c>
      <c r="I43" s="37">
        <v>11676</v>
      </c>
      <c r="J43" s="37">
        <v>0</v>
      </c>
      <c r="K43" s="37">
        <v>0</v>
      </c>
      <c r="L43" s="38"/>
      <c r="M43" s="37">
        <v>0</v>
      </c>
      <c r="N43" s="37">
        <v>0</v>
      </c>
      <c r="O43" s="37">
        <v>0</v>
      </c>
      <c r="P43" s="37">
        <v>0</v>
      </c>
      <c r="Q43" s="39"/>
      <c r="R43" s="37">
        <v>0</v>
      </c>
      <c r="S43" s="37">
        <v>783</v>
      </c>
      <c r="T43" s="37">
        <v>783</v>
      </c>
      <c r="U43" s="37">
        <v>783</v>
      </c>
      <c r="V43" s="39"/>
      <c r="W43" s="37">
        <v>0</v>
      </c>
      <c r="X43" s="37">
        <v>57154</v>
      </c>
      <c r="Y43" s="37">
        <v>57155</v>
      </c>
      <c r="Z43" s="37">
        <v>57155</v>
      </c>
      <c r="AB43" s="37">
        <v>0</v>
      </c>
      <c r="AC43" s="37">
        <v>0</v>
      </c>
      <c r="AD43" s="37">
        <v>5000</v>
      </c>
      <c r="AE43" s="37">
        <v>552387</v>
      </c>
      <c r="AG43" s="37">
        <v>0</v>
      </c>
      <c r="AH43" s="37">
        <v>242484</v>
      </c>
      <c r="AI43" s="37">
        <v>242484</v>
      </c>
      <c r="AJ43" s="37">
        <v>11854468</v>
      </c>
      <c r="AL43" s="37">
        <v>27640</v>
      </c>
      <c r="AM43" s="37">
        <v>65283</v>
      </c>
      <c r="AN43" s="37"/>
      <c r="AO43" s="37"/>
    </row>
    <row r="44" spans="1:41" ht="15.75" x14ac:dyDescent="0.25">
      <c r="A44" s="44" t="s">
        <v>147</v>
      </c>
      <c r="B44" s="26"/>
      <c r="C44" s="37">
        <v>0</v>
      </c>
      <c r="D44" s="37">
        <v>0</v>
      </c>
      <c r="E44" s="37">
        <v>0</v>
      </c>
      <c r="F44" s="37">
        <v>0</v>
      </c>
      <c r="G44" s="38"/>
      <c r="H44" s="37">
        <v>0</v>
      </c>
      <c r="I44" s="37">
        <v>0</v>
      </c>
      <c r="J44" s="37">
        <v>0</v>
      </c>
      <c r="K44" s="37">
        <v>0</v>
      </c>
      <c r="L44" s="38"/>
      <c r="M44" s="37">
        <v>0</v>
      </c>
      <c r="N44" s="37">
        <v>0</v>
      </c>
      <c r="O44" s="37">
        <v>0</v>
      </c>
      <c r="P44" s="37">
        <v>0</v>
      </c>
      <c r="Q44" s="39"/>
      <c r="R44" s="37">
        <v>0</v>
      </c>
      <c r="S44" s="37">
        <v>0</v>
      </c>
      <c r="T44" s="37">
        <v>0</v>
      </c>
      <c r="U44" s="37">
        <v>-734513</v>
      </c>
      <c r="V44" s="39"/>
      <c r="W44" s="37">
        <v>0</v>
      </c>
      <c r="X44" s="37">
        <v>0</v>
      </c>
      <c r="Y44" s="37">
        <v>0</v>
      </c>
      <c r="Z44" s="37">
        <v>-187010</v>
      </c>
      <c r="AB44" s="37">
        <v>-101101</v>
      </c>
      <c r="AC44" s="37">
        <v>-112735</v>
      </c>
      <c r="AD44" s="37">
        <v>-144250</v>
      </c>
      <c r="AE44" s="37">
        <v>-179935</v>
      </c>
      <c r="AG44" s="37">
        <v>-103959</v>
      </c>
      <c r="AH44" s="37">
        <v>-184799</v>
      </c>
      <c r="AI44" s="37">
        <v>-198248</v>
      </c>
      <c r="AJ44" s="37">
        <v>-218337</v>
      </c>
      <c r="AL44" s="37">
        <v>-39401</v>
      </c>
      <c r="AM44" s="37">
        <v>-55743</v>
      </c>
      <c r="AN44" s="37"/>
      <c r="AO44" s="37"/>
    </row>
    <row r="45" spans="1:41" ht="15.75" x14ac:dyDescent="0.25">
      <c r="A45" s="44" t="s">
        <v>129</v>
      </c>
      <c r="B45" s="26"/>
      <c r="C45" s="37">
        <v>0</v>
      </c>
      <c r="D45" s="37">
        <v>0</v>
      </c>
      <c r="E45" s="37">
        <v>0</v>
      </c>
      <c r="F45" s="37">
        <v>2910</v>
      </c>
      <c r="G45" s="38"/>
      <c r="H45" s="37">
        <v>0</v>
      </c>
      <c r="I45" s="37">
        <v>0</v>
      </c>
      <c r="J45" s="37">
        <v>0</v>
      </c>
      <c r="K45" s="37">
        <v>0</v>
      </c>
      <c r="L45" s="38"/>
      <c r="M45" s="37">
        <v>0</v>
      </c>
      <c r="N45" s="37">
        <v>0</v>
      </c>
      <c r="O45" s="37">
        <v>0</v>
      </c>
      <c r="P45" s="37">
        <v>0</v>
      </c>
      <c r="Q45" s="39"/>
      <c r="R45" s="37">
        <v>0</v>
      </c>
      <c r="S45" s="37">
        <v>0</v>
      </c>
      <c r="T45" s="37">
        <v>0</v>
      </c>
      <c r="U45" s="37">
        <v>0</v>
      </c>
      <c r="V45" s="39"/>
      <c r="W45" s="37">
        <v>0</v>
      </c>
      <c r="X45" s="37">
        <v>-614322</v>
      </c>
      <c r="Y45" s="37">
        <v>-677749</v>
      </c>
      <c r="Z45" s="37">
        <v>-1191795</v>
      </c>
      <c r="AB45" s="37">
        <v>0</v>
      </c>
      <c r="AC45" s="37">
        <v>0</v>
      </c>
      <c r="AD45" s="37">
        <v>0</v>
      </c>
      <c r="AE45" s="37">
        <v>-427646</v>
      </c>
      <c r="AG45" s="37">
        <v>0</v>
      </c>
      <c r="AH45" s="37">
        <v>0</v>
      </c>
      <c r="AI45" s="37">
        <v>-649695</v>
      </c>
      <c r="AJ45" s="37">
        <v>-675719</v>
      </c>
      <c r="AL45" s="37">
        <v>0</v>
      </c>
      <c r="AM45" s="37">
        <v>0</v>
      </c>
      <c r="AN45" s="37"/>
      <c r="AO45" s="37"/>
    </row>
    <row r="46" spans="1:41" ht="15.75" x14ac:dyDescent="0.25">
      <c r="A46" s="43" t="s">
        <v>195</v>
      </c>
      <c r="B46" s="26"/>
      <c r="C46" s="37"/>
      <c r="D46" s="37"/>
      <c r="E46" s="37"/>
      <c r="F46" s="37"/>
      <c r="G46" s="38"/>
      <c r="H46" s="37"/>
      <c r="I46" s="37"/>
      <c r="J46" s="37"/>
      <c r="K46" s="37"/>
      <c r="L46" s="38"/>
      <c r="M46" s="37"/>
      <c r="N46" s="37"/>
      <c r="O46" s="37"/>
      <c r="P46" s="37"/>
      <c r="Q46" s="39"/>
      <c r="R46" s="37"/>
      <c r="S46" s="37"/>
      <c r="T46" s="37"/>
      <c r="U46" s="37"/>
      <c r="V46" s="39"/>
      <c r="W46" s="37"/>
      <c r="X46" s="37"/>
      <c r="Y46" s="37"/>
      <c r="Z46" s="37"/>
      <c r="AB46" s="37"/>
      <c r="AC46" s="37"/>
      <c r="AD46" s="37"/>
      <c r="AE46" s="37"/>
      <c r="AG46" s="37">
        <v>0</v>
      </c>
      <c r="AH46" s="37">
        <v>0</v>
      </c>
      <c r="AI46" s="37"/>
      <c r="AJ46" s="37"/>
      <c r="AL46" s="37">
        <v>-133454</v>
      </c>
      <c r="AM46" s="37">
        <v>-154229</v>
      </c>
      <c r="AN46" s="37"/>
      <c r="AO46" s="37"/>
    </row>
    <row r="47" spans="1:41" ht="15.75" x14ac:dyDescent="0.25">
      <c r="A47" s="43" t="s">
        <v>196</v>
      </c>
      <c r="B47" s="26"/>
      <c r="C47" s="37"/>
      <c r="D47" s="37"/>
      <c r="E47" s="37"/>
      <c r="F47" s="37"/>
      <c r="G47" s="38"/>
      <c r="H47" s="37"/>
      <c r="I47" s="37"/>
      <c r="J47" s="37"/>
      <c r="K47" s="37"/>
      <c r="L47" s="38"/>
      <c r="M47" s="37"/>
      <c r="N47" s="37"/>
      <c r="O47" s="37"/>
      <c r="P47" s="37"/>
      <c r="Q47" s="39"/>
      <c r="R47" s="37"/>
      <c r="S47" s="37"/>
      <c r="T47" s="37"/>
      <c r="U47" s="37"/>
      <c r="V47" s="39"/>
      <c r="W47" s="37"/>
      <c r="X47" s="37"/>
      <c r="Y47" s="37"/>
      <c r="Z47" s="37"/>
      <c r="AB47" s="37"/>
      <c r="AC47" s="37"/>
      <c r="AD47" s="37"/>
      <c r="AE47" s="37"/>
      <c r="AG47" s="37">
        <v>0</v>
      </c>
      <c r="AH47" s="37">
        <v>0</v>
      </c>
      <c r="AI47" s="37"/>
      <c r="AJ47" s="37"/>
      <c r="AL47" s="37">
        <v>-482226</v>
      </c>
      <c r="AM47" s="37">
        <v>-612745</v>
      </c>
      <c r="AN47" s="37"/>
      <c r="AO47" s="37"/>
    </row>
    <row r="48" spans="1:41" ht="15.75" x14ac:dyDescent="0.25">
      <c r="A48" s="43" t="s">
        <v>133</v>
      </c>
      <c r="B48" s="26"/>
      <c r="C48" s="37">
        <v>0</v>
      </c>
      <c r="D48" s="37">
        <v>336321</v>
      </c>
      <c r="E48" s="37">
        <v>0</v>
      </c>
      <c r="F48" s="37">
        <v>0</v>
      </c>
      <c r="G48" s="38"/>
      <c r="H48" s="37">
        <v>0</v>
      </c>
      <c r="I48" s="37">
        <v>-625000</v>
      </c>
      <c r="J48" s="37">
        <v>0</v>
      </c>
      <c r="K48" s="37">
        <v>-14762</v>
      </c>
      <c r="L48" s="38"/>
      <c r="M48" s="37">
        <v>0</v>
      </c>
      <c r="N48" s="37">
        <v>-500000</v>
      </c>
      <c r="O48" s="37">
        <v>-500000</v>
      </c>
      <c r="P48" s="37">
        <v>-500000</v>
      </c>
      <c r="Q48" s="39"/>
      <c r="R48" s="37">
        <v>0</v>
      </c>
      <c r="S48" s="37">
        <v>0</v>
      </c>
      <c r="T48" s="37">
        <v>0</v>
      </c>
      <c r="U48" s="37">
        <v>-251560</v>
      </c>
      <c r="V48" s="39"/>
      <c r="W48" s="37">
        <v>0</v>
      </c>
      <c r="X48" s="37">
        <v>-176519</v>
      </c>
      <c r="Y48" s="37">
        <v>-176519</v>
      </c>
      <c r="Z48" s="37">
        <v>-204960</v>
      </c>
      <c r="AB48" s="37">
        <v>-432254</v>
      </c>
      <c r="AC48" s="37">
        <v>-432254</v>
      </c>
      <c r="AD48" s="37">
        <v>-432254</v>
      </c>
      <c r="AE48" s="37">
        <v>-867692</v>
      </c>
      <c r="AG48" s="37">
        <v>0</v>
      </c>
      <c r="AH48" s="37">
        <v>0</v>
      </c>
      <c r="AI48" s="37">
        <v>0</v>
      </c>
      <c r="AJ48" s="37">
        <v>-587793</v>
      </c>
      <c r="AL48" s="37">
        <v>-20100</v>
      </c>
      <c r="AM48" s="37">
        <v>-20100</v>
      </c>
      <c r="AN48" s="37"/>
      <c r="AO48" s="37"/>
    </row>
    <row r="49" spans="1:41" ht="15.75" x14ac:dyDescent="0.25">
      <c r="A49" s="43" t="s">
        <v>148</v>
      </c>
      <c r="B49" s="26"/>
      <c r="C49" s="37">
        <v>0</v>
      </c>
      <c r="D49" s="37">
        <v>0</v>
      </c>
      <c r="E49" s="37">
        <v>0</v>
      </c>
      <c r="F49" s="37">
        <v>0</v>
      </c>
      <c r="G49" s="38"/>
      <c r="H49" s="37">
        <v>0</v>
      </c>
      <c r="I49" s="37">
        <v>0</v>
      </c>
      <c r="J49" s="37">
        <v>0</v>
      </c>
      <c r="K49" s="37">
        <v>0</v>
      </c>
      <c r="L49" s="38"/>
      <c r="M49" s="37">
        <v>0</v>
      </c>
      <c r="N49" s="37">
        <v>0</v>
      </c>
      <c r="O49" s="37">
        <v>0</v>
      </c>
      <c r="P49" s="37">
        <v>0</v>
      </c>
      <c r="Q49" s="39"/>
      <c r="R49" s="37">
        <v>0</v>
      </c>
      <c r="S49" s="37">
        <v>0</v>
      </c>
      <c r="T49" s="37">
        <v>0</v>
      </c>
      <c r="U49" s="37">
        <v>-394560189</v>
      </c>
      <c r="V49" s="39"/>
      <c r="W49" s="37">
        <v>-36360969</v>
      </c>
      <c r="X49" s="37">
        <v>-149553099</v>
      </c>
      <c r="Y49" s="37">
        <v>-234186170</v>
      </c>
      <c r="Z49" s="37">
        <v>-342956710</v>
      </c>
      <c r="AB49" s="37">
        <v>-71047828</v>
      </c>
      <c r="AC49" s="37">
        <v>-135534234</v>
      </c>
      <c r="AD49" s="37">
        <v>-194085704</v>
      </c>
      <c r="AE49" s="37">
        <v>-228943789</v>
      </c>
      <c r="AG49" s="37">
        <v>-37421135</v>
      </c>
      <c r="AH49" s="37">
        <v>-63818962</v>
      </c>
      <c r="AI49" s="37">
        <v>-100438408</v>
      </c>
      <c r="AJ49" s="37">
        <v>-173055319</v>
      </c>
      <c r="AL49" s="37">
        <v>-25964569</v>
      </c>
      <c r="AM49" s="37">
        <v>-91995517</v>
      </c>
      <c r="AN49" s="37"/>
      <c r="AO49" s="37"/>
    </row>
    <row r="50" spans="1:41" ht="15.75" x14ac:dyDescent="0.25">
      <c r="A50" s="43" t="s">
        <v>134</v>
      </c>
      <c r="B50" s="26"/>
      <c r="C50" s="37">
        <v>54958984</v>
      </c>
      <c r="D50" s="37">
        <v>116602070</v>
      </c>
      <c r="E50" s="37">
        <v>69070046</v>
      </c>
      <c r="F50" s="37">
        <v>126377436</v>
      </c>
      <c r="G50" s="38"/>
      <c r="H50" s="37">
        <v>53217935</v>
      </c>
      <c r="I50" s="37">
        <v>114190461</v>
      </c>
      <c r="J50" s="37">
        <v>65184085</v>
      </c>
      <c r="K50" s="37">
        <v>75520972</v>
      </c>
      <c r="L50" s="38"/>
      <c r="M50" s="37">
        <v>73209318</v>
      </c>
      <c r="N50" s="37">
        <v>92039883</v>
      </c>
      <c r="O50" s="37">
        <v>129093523</v>
      </c>
      <c r="P50" s="37">
        <v>181686526</v>
      </c>
      <c r="Q50" s="39"/>
      <c r="R50" s="37">
        <v>61665516</v>
      </c>
      <c r="S50" s="37">
        <v>112341729</v>
      </c>
      <c r="T50" s="37">
        <v>182297198</v>
      </c>
      <c r="U50" s="37">
        <v>359804003</v>
      </c>
      <c r="V50" s="39"/>
      <c r="W50" s="37">
        <v>101991238</v>
      </c>
      <c r="X50" s="37">
        <v>200533575</v>
      </c>
      <c r="Y50" s="37">
        <v>332240054</v>
      </c>
      <c r="Z50" s="37">
        <v>414297768</v>
      </c>
      <c r="AB50" s="37">
        <v>130391932</v>
      </c>
      <c r="AC50" s="37">
        <v>230034111</v>
      </c>
      <c r="AD50" s="37">
        <v>344654358</v>
      </c>
      <c r="AE50" s="37">
        <v>495896368</v>
      </c>
      <c r="AG50" s="37">
        <v>91633096</v>
      </c>
      <c r="AH50" s="37">
        <v>168299707</v>
      </c>
      <c r="AI50" s="37">
        <v>257273666</v>
      </c>
      <c r="AJ50" s="37">
        <v>372210122</v>
      </c>
      <c r="AL50" s="37">
        <v>131083286</v>
      </c>
      <c r="AM50" s="37">
        <v>253083456</v>
      </c>
      <c r="AN50" s="37"/>
      <c r="AO50" s="37"/>
    </row>
    <row r="51" spans="1:41" ht="15.75" x14ac:dyDescent="0.25">
      <c r="A51" s="46" t="s">
        <v>100</v>
      </c>
      <c r="B51" s="26"/>
      <c r="C51" s="37">
        <v>64885</v>
      </c>
      <c r="D51" s="37">
        <v>65223</v>
      </c>
      <c r="E51" s="37">
        <v>0</v>
      </c>
      <c r="F51" s="37">
        <v>0</v>
      </c>
      <c r="G51" s="38"/>
      <c r="H51" s="37">
        <v>0</v>
      </c>
      <c r="I51" s="37">
        <v>0</v>
      </c>
      <c r="J51" s="37">
        <v>0</v>
      </c>
      <c r="K51" s="37">
        <v>0</v>
      </c>
      <c r="L51" s="38"/>
      <c r="M51" s="37">
        <v>0</v>
      </c>
      <c r="N51" s="37">
        <v>0</v>
      </c>
      <c r="O51" s="37">
        <v>0</v>
      </c>
      <c r="P51" s="37">
        <v>0</v>
      </c>
      <c r="Q51" s="39"/>
      <c r="R51" s="37">
        <v>0</v>
      </c>
      <c r="S51" s="37">
        <v>0</v>
      </c>
      <c r="T51" s="37">
        <v>0</v>
      </c>
      <c r="U51" s="37">
        <v>0</v>
      </c>
      <c r="V51" s="39"/>
      <c r="W51" s="37">
        <v>0</v>
      </c>
      <c r="X51" s="37">
        <v>0</v>
      </c>
      <c r="Y51" s="37">
        <v>0</v>
      </c>
      <c r="Z51" s="37">
        <v>0</v>
      </c>
      <c r="AB51" s="37">
        <v>0</v>
      </c>
      <c r="AC51" s="37">
        <v>0</v>
      </c>
      <c r="AD51" s="37">
        <v>0</v>
      </c>
      <c r="AE51" s="37">
        <v>0</v>
      </c>
      <c r="AG51" s="37">
        <v>0</v>
      </c>
      <c r="AH51" s="37">
        <v>0</v>
      </c>
      <c r="AI51" s="37">
        <v>0</v>
      </c>
      <c r="AJ51" s="37">
        <v>0</v>
      </c>
      <c r="AL51" s="37">
        <v>0</v>
      </c>
      <c r="AM51" s="37">
        <v>0</v>
      </c>
      <c r="AN51" s="37"/>
      <c r="AO51" s="37"/>
    </row>
    <row r="52" spans="1:41" ht="15.75" x14ac:dyDescent="0.25">
      <c r="A52" s="43" t="s">
        <v>101</v>
      </c>
      <c r="B52" s="26"/>
      <c r="C52" s="37"/>
      <c r="D52" s="37"/>
      <c r="E52" s="37"/>
      <c r="F52" s="37"/>
      <c r="G52" s="38"/>
      <c r="H52" s="37"/>
      <c r="I52" s="37"/>
      <c r="J52" s="37"/>
      <c r="K52" s="37"/>
      <c r="L52" s="38"/>
      <c r="M52" s="37"/>
      <c r="N52" s="37"/>
      <c r="O52" s="37">
        <v>0</v>
      </c>
      <c r="P52" s="37"/>
      <c r="Q52" s="39"/>
      <c r="R52" s="37"/>
      <c r="S52" s="37"/>
      <c r="T52" s="37"/>
      <c r="U52" s="37"/>
      <c r="V52" s="39"/>
      <c r="W52" s="37"/>
      <c r="X52" s="37"/>
      <c r="Y52" s="37"/>
      <c r="Z52" s="37"/>
      <c r="AB52" s="37"/>
      <c r="AC52" s="37"/>
      <c r="AD52" s="37"/>
      <c r="AE52" s="37"/>
      <c r="AG52" s="37"/>
      <c r="AH52" s="37"/>
      <c r="AI52" s="37"/>
      <c r="AJ52" s="37"/>
      <c r="AL52" s="37"/>
      <c r="AM52" s="37"/>
      <c r="AN52" s="37"/>
      <c r="AO52" s="37"/>
    </row>
    <row r="53" spans="1:41" ht="15.75" x14ac:dyDescent="0.25">
      <c r="A53" s="44" t="s">
        <v>28</v>
      </c>
      <c r="B53" s="26"/>
      <c r="C53" s="37">
        <v>-3828271</v>
      </c>
      <c r="D53" s="37">
        <v>-348710</v>
      </c>
      <c r="E53" s="37">
        <v>60430773</v>
      </c>
      <c r="F53" s="37">
        <v>-16224485</v>
      </c>
      <c r="G53" s="38"/>
      <c r="H53" s="37">
        <v>-25601863</v>
      </c>
      <c r="I53" s="37">
        <v>45871001</v>
      </c>
      <c r="J53" s="37">
        <v>-33029560</v>
      </c>
      <c r="K53" s="37">
        <v>56673888</v>
      </c>
      <c r="L53" s="38"/>
      <c r="M53" s="37">
        <v>-46407323</v>
      </c>
      <c r="N53" s="37">
        <v>-76670761</v>
      </c>
      <c r="O53" s="37">
        <v>-90533279</v>
      </c>
      <c r="P53" s="37">
        <v>-151042027</v>
      </c>
      <c r="Q53" s="39"/>
      <c r="R53" s="37">
        <v>-94043684</v>
      </c>
      <c r="S53" s="37">
        <v>96692772</v>
      </c>
      <c r="T53" s="37">
        <v>83216055</v>
      </c>
      <c r="U53" s="37">
        <v>27006982</v>
      </c>
      <c r="V53" s="39"/>
      <c r="W53" s="37">
        <v>-30724030</v>
      </c>
      <c r="X53" s="37">
        <v>-32356150</v>
      </c>
      <c r="Y53" s="37">
        <v>-44254950</v>
      </c>
      <c r="Z53" s="37">
        <v>-106734949</v>
      </c>
      <c r="AB53" s="37">
        <v>-74304700</v>
      </c>
      <c r="AC53" s="37">
        <v>-49815927</v>
      </c>
      <c r="AD53" s="37">
        <v>-96809600</v>
      </c>
      <c r="AE53" s="37">
        <v>-145411019</v>
      </c>
      <c r="AG53" s="37">
        <v>-85271654</v>
      </c>
      <c r="AH53" s="37">
        <v>-72579545</v>
      </c>
      <c r="AI53" s="37">
        <v>-93724811</v>
      </c>
      <c r="AJ53" s="37">
        <v>-196104855</v>
      </c>
      <c r="AL53" s="37">
        <v>-92146574</v>
      </c>
      <c r="AM53" s="37">
        <v>-100227497</v>
      </c>
      <c r="AN53" s="37"/>
      <c r="AO53" s="37"/>
    </row>
    <row r="54" spans="1:41" ht="15.75" x14ac:dyDescent="0.25">
      <c r="A54" s="44" t="s">
        <v>30</v>
      </c>
      <c r="B54" s="26"/>
      <c r="C54" s="37">
        <v>-8084106</v>
      </c>
      <c r="D54" s="37">
        <v>8609834</v>
      </c>
      <c r="E54" s="37">
        <v>-22602518</v>
      </c>
      <c r="F54" s="37">
        <v>-16306217</v>
      </c>
      <c r="G54" s="38"/>
      <c r="H54" s="37">
        <v>7244332</v>
      </c>
      <c r="I54" s="37">
        <v>13672776</v>
      </c>
      <c r="J54" s="37">
        <v>12400690</v>
      </c>
      <c r="K54" s="37">
        <v>5754227</v>
      </c>
      <c r="L54" s="38"/>
      <c r="M54" s="37">
        <v>-504970</v>
      </c>
      <c r="N54" s="37">
        <v>-9404804</v>
      </c>
      <c r="O54" s="37">
        <v>-20721825</v>
      </c>
      <c r="P54" s="37">
        <v>-15258133</v>
      </c>
      <c r="Q54" s="39"/>
      <c r="R54" s="37">
        <v>-2455789</v>
      </c>
      <c r="S54" s="37">
        <v>-12048692</v>
      </c>
      <c r="T54" s="37">
        <v>-14453618</v>
      </c>
      <c r="U54" s="37">
        <v>-4156991</v>
      </c>
      <c r="V54" s="39"/>
      <c r="W54" s="37">
        <v>-6098497</v>
      </c>
      <c r="X54" s="37">
        <v>-9269712</v>
      </c>
      <c r="Y54" s="37">
        <v>-26645420</v>
      </c>
      <c r="Z54" s="37">
        <v>-23796697</v>
      </c>
      <c r="AB54" s="37">
        <v>-9166962</v>
      </c>
      <c r="AC54" s="37">
        <v>-11481009</v>
      </c>
      <c r="AD54" s="37">
        <v>-33490307</v>
      </c>
      <c r="AE54" s="37">
        <v>-51590651</v>
      </c>
      <c r="AG54" s="37">
        <v>458029</v>
      </c>
      <c r="AH54" s="37">
        <v>-14493056</v>
      </c>
      <c r="AI54" s="37">
        <v>-51564784</v>
      </c>
      <c r="AJ54" s="37">
        <v>-95763788</v>
      </c>
      <c r="AL54" s="37">
        <v>-20679348</v>
      </c>
      <c r="AM54" s="37">
        <v>-36688839</v>
      </c>
      <c r="AN54" s="37"/>
      <c r="AO54" s="37"/>
    </row>
    <row r="55" spans="1:41" ht="15.75" x14ac:dyDescent="0.25">
      <c r="A55" s="44" t="s">
        <v>102</v>
      </c>
      <c r="B55" s="26"/>
      <c r="C55" s="37">
        <v>26027595</v>
      </c>
      <c r="D55" s="37">
        <v>2903517</v>
      </c>
      <c r="E55" s="37">
        <v>-49462857</v>
      </c>
      <c r="F55" s="37">
        <v>12369486</v>
      </c>
      <c r="G55" s="38"/>
      <c r="H55" s="37">
        <v>-73888347</v>
      </c>
      <c r="I55" s="37">
        <v>-9134151</v>
      </c>
      <c r="J55" s="37">
        <v>-62138911</v>
      </c>
      <c r="K55" s="37">
        <v>-7130777</v>
      </c>
      <c r="L55" s="38"/>
      <c r="M55" s="37">
        <v>-62195867</v>
      </c>
      <c r="N55" s="37">
        <v>32015917</v>
      </c>
      <c r="O55" s="37">
        <v>-10819303</v>
      </c>
      <c r="P55" s="37">
        <v>-44464248</v>
      </c>
      <c r="Q55" s="39"/>
      <c r="R55" s="37">
        <v>89116455</v>
      </c>
      <c r="S55" s="37">
        <v>-290479860</v>
      </c>
      <c r="T55" s="37">
        <v>-280820782</v>
      </c>
      <c r="U55" s="37">
        <v>-148896111</v>
      </c>
      <c r="V55" s="39"/>
      <c r="W55" s="37">
        <v>46971162</v>
      </c>
      <c r="X55" s="37">
        <v>40613689</v>
      </c>
      <c r="Y55" s="37">
        <v>-51383417</v>
      </c>
      <c r="Z55" s="37">
        <v>100639968</v>
      </c>
      <c r="AB55" s="37">
        <v>41209558</v>
      </c>
      <c r="AC55" s="37">
        <v>-10844856</v>
      </c>
      <c r="AD55" s="37">
        <v>-118346468</v>
      </c>
      <c r="AE55" s="37">
        <v>-159329962</v>
      </c>
      <c r="AG55" s="37">
        <v>-191827729</v>
      </c>
      <c r="AH55" s="37">
        <v>99685255</v>
      </c>
      <c r="AI55" s="37">
        <v>101217709</v>
      </c>
      <c r="AJ55" s="37">
        <v>-47498166</v>
      </c>
      <c r="AL55" s="37">
        <v>27595262</v>
      </c>
      <c r="AM55" s="37">
        <v>72801215</v>
      </c>
      <c r="AN55" s="37"/>
      <c r="AO55" s="37"/>
    </row>
    <row r="56" spans="1:41" ht="15.75" x14ac:dyDescent="0.25">
      <c r="A56" s="44" t="s">
        <v>185</v>
      </c>
      <c r="B56" s="26"/>
      <c r="C56" s="37"/>
      <c r="D56" s="37"/>
      <c r="E56" s="37"/>
      <c r="F56" s="37"/>
      <c r="G56" s="38"/>
      <c r="H56" s="37"/>
      <c r="I56" s="37"/>
      <c r="J56" s="37"/>
      <c r="K56" s="37"/>
      <c r="L56" s="38"/>
      <c r="M56" s="37"/>
      <c r="N56" s="37"/>
      <c r="O56" s="37"/>
      <c r="P56" s="37"/>
      <c r="Q56" s="39"/>
      <c r="R56" s="37"/>
      <c r="S56" s="37"/>
      <c r="T56" s="37"/>
      <c r="U56" s="37"/>
      <c r="V56" s="39"/>
      <c r="W56" s="37"/>
      <c r="X56" s="37"/>
      <c r="Y56" s="37"/>
      <c r="Z56" s="37"/>
      <c r="AB56" s="37">
        <v>0</v>
      </c>
      <c r="AC56" s="37">
        <v>0</v>
      </c>
      <c r="AD56" s="37">
        <v>0</v>
      </c>
      <c r="AE56" s="37">
        <v>0</v>
      </c>
      <c r="AG56" s="37">
        <v>-148690618</v>
      </c>
      <c r="AH56" s="37">
        <v>0</v>
      </c>
      <c r="AI56" s="37">
        <v>0</v>
      </c>
      <c r="AJ56" s="37">
        <v>0</v>
      </c>
      <c r="AL56" s="37">
        <v>0</v>
      </c>
      <c r="AM56" s="37">
        <v>0</v>
      </c>
      <c r="AN56" s="37"/>
      <c r="AO56" s="37"/>
    </row>
    <row r="57" spans="1:41" ht="15.75" x14ac:dyDescent="0.25">
      <c r="A57" s="44" t="s">
        <v>143</v>
      </c>
      <c r="B57" s="26">
        <v>0</v>
      </c>
      <c r="C57" s="37">
        <v>0</v>
      </c>
      <c r="D57" s="37">
        <v>0</v>
      </c>
      <c r="E57" s="37">
        <v>0</v>
      </c>
      <c r="F57" s="37">
        <v>0</v>
      </c>
      <c r="G57" s="38"/>
      <c r="H57" s="37">
        <v>0</v>
      </c>
      <c r="I57" s="37">
        <v>0</v>
      </c>
      <c r="J57" s="37">
        <v>0</v>
      </c>
      <c r="K57" s="37">
        <v>0</v>
      </c>
      <c r="L57" s="38"/>
      <c r="M57" s="37">
        <v>-5477</v>
      </c>
      <c r="N57" s="37">
        <v>-3029112</v>
      </c>
      <c r="O57" s="37">
        <v>2791604</v>
      </c>
      <c r="P57" s="37">
        <v>0</v>
      </c>
      <c r="Q57" s="39"/>
      <c r="R57" s="37">
        <v>0</v>
      </c>
      <c r="S57" s="37">
        <v>-437588</v>
      </c>
      <c r="T57" s="37">
        <v>-1416458</v>
      </c>
      <c r="U57" s="37">
        <v>18857036</v>
      </c>
      <c r="V57" s="39"/>
      <c r="W57" s="37">
        <v>0</v>
      </c>
      <c r="X57" s="37">
        <v>-20774673</v>
      </c>
      <c r="Y57" s="37">
        <v>-20693820</v>
      </c>
      <c r="Z57" s="37">
        <v>-20570368</v>
      </c>
      <c r="AB57" s="37">
        <v>34277</v>
      </c>
      <c r="AC57" s="37">
        <v>37235</v>
      </c>
      <c r="AD57" s="37">
        <v>455328</v>
      </c>
      <c r="AE57" s="37">
        <v>319529</v>
      </c>
      <c r="AG57" s="37">
        <v>-236767</v>
      </c>
      <c r="AH57" s="37">
        <v>-664245</v>
      </c>
      <c r="AI57" s="37">
        <v>-326970</v>
      </c>
      <c r="AJ57" s="37">
        <v>1977850</v>
      </c>
      <c r="AL57" s="37">
        <v>18246</v>
      </c>
      <c r="AM57" s="37">
        <v>-2320739</v>
      </c>
      <c r="AN57" s="37"/>
      <c r="AO57" s="37"/>
    </row>
    <row r="58" spans="1:41" ht="15.75" x14ac:dyDescent="0.25">
      <c r="A58" s="44" t="s">
        <v>33</v>
      </c>
      <c r="B58" s="26"/>
      <c r="C58" s="37">
        <v>-11497741</v>
      </c>
      <c r="D58" s="37">
        <v>-21407710</v>
      </c>
      <c r="E58" s="37">
        <v>16157866</v>
      </c>
      <c r="F58" s="37">
        <v>28882988</v>
      </c>
      <c r="G58" s="38"/>
      <c r="H58" s="37">
        <v>8939859</v>
      </c>
      <c r="I58" s="37">
        <v>-25089669</v>
      </c>
      <c r="J58" s="37">
        <v>-39662986</v>
      </c>
      <c r="K58" s="37">
        <v>-53993824</v>
      </c>
      <c r="L58" s="38"/>
      <c r="M58" s="37">
        <v>-4332747</v>
      </c>
      <c r="N58" s="37">
        <v>-29217314</v>
      </c>
      <c r="O58" s="37">
        <v>-38349425</v>
      </c>
      <c r="P58" s="37">
        <v>-51084774</v>
      </c>
      <c r="Q58" s="39"/>
      <c r="R58" s="37">
        <v>-17447009</v>
      </c>
      <c r="S58" s="37">
        <v>-37255112</v>
      </c>
      <c r="T58" s="37">
        <v>-25792677</v>
      </c>
      <c r="U58" s="37">
        <v>-35624240</v>
      </c>
      <c r="V58" s="39"/>
      <c r="W58" s="37">
        <v>300181</v>
      </c>
      <c r="X58" s="37">
        <v>-47459829</v>
      </c>
      <c r="Y58" s="37">
        <v>-55663047</v>
      </c>
      <c r="Z58" s="37">
        <v>-80820525</v>
      </c>
      <c r="AB58" s="37">
        <v>-19098427</v>
      </c>
      <c r="AC58" s="37">
        <v>-89423434</v>
      </c>
      <c r="AD58" s="37">
        <v>-97494779</v>
      </c>
      <c r="AE58" s="37">
        <v>-103912470</v>
      </c>
      <c r="AG58" s="37">
        <v>-24979037</v>
      </c>
      <c r="AH58" s="37">
        <v>-82120635</v>
      </c>
      <c r="AI58" s="37">
        <v>-101828049</v>
      </c>
      <c r="AJ58" s="37">
        <v>-77322368</v>
      </c>
      <c r="AL58" s="37">
        <v>17692838</v>
      </c>
      <c r="AM58" s="37">
        <v>-37709962</v>
      </c>
      <c r="AN58" s="37"/>
      <c r="AO58" s="37"/>
    </row>
    <row r="59" spans="1:41" ht="15.75" x14ac:dyDescent="0.25">
      <c r="A59" s="44" t="s">
        <v>54</v>
      </c>
      <c r="B59" s="26"/>
      <c r="C59" s="37">
        <v>-44069743</v>
      </c>
      <c r="D59" s="37">
        <v>-79867753</v>
      </c>
      <c r="E59" s="37">
        <v>-36366180</v>
      </c>
      <c r="F59" s="37">
        <v>-9900843</v>
      </c>
      <c r="G59" s="38"/>
      <c r="H59" s="37">
        <v>32563383</v>
      </c>
      <c r="I59" s="37">
        <v>20412689</v>
      </c>
      <c r="J59" s="37">
        <v>-4890176</v>
      </c>
      <c r="K59" s="37">
        <v>85024051</v>
      </c>
      <c r="L59" s="38"/>
      <c r="M59" s="37">
        <v>-25427193</v>
      </c>
      <c r="N59" s="37">
        <v>33668091</v>
      </c>
      <c r="O59" s="37">
        <v>9080070</v>
      </c>
      <c r="P59" s="37">
        <v>-10179932</v>
      </c>
      <c r="Q59" s="39"/>
      <c r="R59" s="37">
        <v>-21082255</v>
      </c>
      <c r="S59" s="37">
        <v>-69692896</v>
      </c>
      <c r="T59" s="37">
        <v>-93756242</v>
      </c>
      <c r="U59" s="37">
        <v>-21442786</v>
      </c>
      <c r="V59" s="39"/>
      <c r="W59" s="37">
        <v>-73452658</v>
      </c>
      <c r="X59" s="37">
        <v>12561482</v>
      </c>
      <c r="Y59" s="37">
        <v>-37052679</v>
      </c>
      <c r="Z59" s="37">
        <v>13198684</v>
      </c>
      <c r="AB59" s="37">
        <v>-74811119</v>
      </c>
      <c r="AC59" s="37">
        <v>17060948</v>
      </c>
      <c r="AD59" s="37">
        <v>-26504519</v>
      </c>
      <c r="AE59" s="37">
        <v>69299353</v>
      </c>
      <c r="AG59" s="37">
        <v>-146414506</v>
      </c>
      <c r="AH59" s="37">
        <v>-193532581</v>
      </c>
      <c r="AI59" s="37">
        <v>-228960890</v>
      </c>
      <c r="AJ59" s="37">
        <v>-141318267</v>
      </c>
      <c r="AL59" s="37">
        <v>-129585738</v>
      </c>
      <c r="AM59" s="37">
        <v>-90796093</v>
      </c>
      <c r="AN59" s="37"/>
      <c r="AO59" s="37"/>
    </row>
    <row r="60" spans="1:41" ht="15.75" x14ac:dyDescent="0.25">
      <c r="A60" s="44" t="s">
        <v>103</v>
      </c>
      <c r="B60" s="26"/>
      <c r="C60" s="37">
        <v>-490606</v>
      </c>
      <c r="D60" s="37">
        <v>362939</v>
      </c>
      <c r="E60" s="37">
        <v>2507605</v>
      </c>
      <c r="F60" s="37">
        <v>-12214</v>
      </c>
      <c r="G60" s="38"/>
      <c r="H60" s="37">
        <v>456847</v>
      </c>
      <c r="I60" s="37">
        <v>109161</v>
      </c>
      <c r="J60" s="37">
        <v>1844379</v>
      </c>
      <c r="K60" s="37">
        <v>604718</v>
      </c>
      <c r="L60" s="38"/>
      <c r="M60" s="37">
        <v>695745</v>
      </c>
      <c r="N60" s="37">
        <v>135246</v>
      </c>
      <c r="O60" s="37">
        <v>3583893</v>
      </c>
      <c r="P60" s="37">
        <v>2575436</v>
      </c>
      <c r="Q60" s="39"/>
      <c r="R60" s="37">
        <v>106167</v>
      </c>
      <c r="S60" s="37">
        <v>-335179</v>
      </c>
      <c r="T60" s="37">
        <v>2956443</v>
      </c>
      <c r="U60" s="37">
        <v>1743475</v>
      </c>
      <c r="V60" s="39"/>
      <c r="W60" s="37">
        <v>-144872</v>
      </c>
      <c r="X60" s="37">
        <v>-282656</v>
      </c>
      <c r="Y60" s="37">
        <v>1922190</v>
      </c>
      <c r="Z60" s="37">
        <v>-809698</v>
      </c>
      <c r="AB60" s="37">
        <v>1111471</v>
      </c>
      <c r="AC60" s="37">
        <v>1101231</v>
      </c>
      <c r="AD60" s="37">
        <v>3869508</v>
      </c>
      <c r="AE60" s="37">
        <v>522596</v>
      </c>
      <c r="AG60" s="37">
        <v>2477170</v>
      </c>
      <c r="AH60" s="37">
        <v>-118692</v>
      </c>
      <c r="AI60" s="37">
        <v>2139937</v>
      </c>
      <c r="AJ60" s="37">
        <v>-1823083</v>
      </c>
      <c r="AL60" s="37">
        <v>-1030414</v>
      </c>
      <c r="AM60" s="37">
        <v>-3468647</v>
      </c>
      <c r="AN60" s="37"/>
      <c r="AO60" s="37"/>
    </row>
    <row r="61" spans="1:41" ht="15.75" x14ac:dyDescent="0.25">
      <c r="A61" s="44" t="s">
        <v>57</v>
      </c>
      <c r="B61" s="26"/>
      <c r="C61" s="37">
        <v>-181976</v>
      </c>
      <c r="D61" s="37">
        <v>-2371281</v>
      </c>
      <c r="E61" s="37">
        <v>-3043066</v>
      </c>
      <c r="F61" s="37">
        <v>-5750599</v>
      </c>
      <c r="G61" s="38"/>
      <c r="H61" s="37">
        <v>7343716</v>
      </c>
      <c r="I61" s="37">
        <v>-1984018</v>
      </c>
      <c r="J61" s="37">
        <v>-1022431</v>
      </c>
      <c r="K61" s="37">
        <v>-60571382</v>
      </c>
      <c r="L61" s="38"/>
      <c r="M61" s="37">
        <v>-700495</v>
      </c>
      <c r="N61" s="37">
        <v>-16229517</v>
      </c>
      <c r="O61" s="37">
        <v>-27311316</v>
      </c>
      <c r="P61" s="37">
        <v>-30869243</v>
      </c>
      <c r="Q61" s="39"/>
      <c r="R61" s="37">
        <v>-10881093</v>
      </c>
      <c r="S61" s="37">
        <v>-13425715</v>
      </c>
      <c r="T61" s="37">
        <v>0</v>
      </c>
      <c r="U61" s="37">
        <v>0</v>
      </c>
      <c r="V61" s="39"/>
      <c r="W61" s="37">
        <v>0</v>
      </c>
      <c r="X61" s="37">
        <v>0</v>
      </c>
      <c r="Y61" s="37">
        <v>0</v>
      </c>
      <c r="Z61" s="37">
        <v>0</v>
      </c>
      <c r="AB61" s="37">
        <v>0</v>
      </c>
      <c r="AC61" s="37">
        <v>0</v>
      </c>
      <c r="AD61" s="37">
        <v>0</v>
      </c>
      <c r="AE61" s="37">
        <v>0</v>
      </c>
      <c r="AG61" s="37">
        <v>0</v>
      </c>
      <c r="AH61" s="37">
        <v>0</v>
      </c>
      <c r="AI61" s="37">
        <v>0</v>
      </c>
      <c r="AJ61" s="37">
        <v>0</v>
      </c>
      <c r="AL61" s="37">
        <v>0</v>
      </c>
      <c r="AM61" s="37">
        <v>0</v>
      </c>
      <c r="AN61" s="37"/>
      <c r="AO61" s="37"/>
    </row>
    <row r="62" spans="1:41" ht="15.75" x14ac:dyDescent="0.25">
      <c r="A62" s="44" t="s">
        <v>58</v>
      </c>
      <c r="B62" s="26"/>
      <c r="C62" s="37">
        <v>-2262791</v>
      </c>
      <c r="D62" s="37">
        <v>-47198613</v>
      </c>
      <c r="E62" s="37">
        <v>29472717</v>
      </c>
      <c r="F62" s="37">
        <v>29708224</v>
      </c>
      <c r="G62" s="38"/>
      <c r="H62" s="37">
        <v>-4927100</v>
      </c>
      <c r="I62" s="37">
        <v>-6492011</v>
      </c>
      <c r="J62" s="37">
        <v>24426375</v>
      </c>
      <c r="K62" s="37">
        <v>31574521</v>
      </c>
      <c r="L62" s="38"/>
      <c r="M62" s="37">
        <v>-4689900</v>
      </c>
      <c r="N62" s="37">
        <v>-12014404</v>
      </c>
      <c r="O62" s="37">
        <v>-23309586</v>
      </c>
      <c r="P62" s="37">
        <v>-11403343</v>
      </c>
      <c r="Q62" s="39"/>
      <c r="R62" s="37">
        <v>10284422</v>
      </c>
      <c r="S62" s="37">
        <v>13114367</v>
      </c>
      <c r="T62" s="37">
        <v>43028834</v>
      </c>
      <c r="U62" s="37">
        <v>65410793</v>
      </c>
      <c r="V62" s="39"/>
      <c r="W62" s="37">
        <v>-10697270</v>
      </c>
      <c r="X62" s="37">
        <v>26413046</v>
      </c>
      <c r="Y62" s="37">
        <v>31286624</v>
      </c>
      <c r="Z62" s="37">
        <v>42496480</v>
      </c>
      <c r="AB62" s="37">
        <v>12033547</v>
      </c>
      <c r="AC62" s="37">
        <v>27186812</v>
      </c>
      <c r="AD62" s="37">
        <v>28578954</v>
      </c>
      <c r="AE62" s="37">
        <v>55946848</v>
      </c>
      <c r="AG62" s="37">
        <v>-21405103</v>
      </c>
      <c r="AH62" s="37">
        <v>14079893</v>
      </c>
      <c r="AI62" s="37">
        <v>18090831</v>
      </c>
      <c r="AJ62" s="37">
        <v>65611335</v>
      </c>
      <c r="AL62" s="37">
        <v>-7033631</v>
      </c>
      <c r="AM62" s="37">
        <v>27091642</v>
      </c>
      <c r="AN62" s="37"/>
      <c r="AO62" s="37"/>
    </row>
    <row r="63" spans="1:41" ht="15.75" x14ac:dyDescent="0.25">
      <c r="A63" s="44" t="s">
        <v>104</v>
      </c>
      <c r="B63" s="26"/>
      <c r="C63" s="37">
        <v>0</v>
      </c>
      <c r="D63" s="37">
        <v>-2212393</v>
      </c>
      <c r="E63" s="37">
        <v>-2139465</v>
      </c>
      <c r="F63" s="37">
        <v>-2139465</v>
      </c>
      <c r="G63" s="38"/>
      <c r="H63" s="37">
        <v>0</v>
      </c>
      <c r="I63" s="37">
        <v>0</v>
      </c>
      <c r="J63" s="37">
        <v>0</v>
      </c>
      <c r="K63" s="37">
        <v>0</v>
      </c>
      <c r="L63" s="38"/>
      <c r="M63" s="37">
        <v>0</v>
      </c>
      <c r="N63" s="37">
        <v>0</v>
      </c>
      <c r="O63" s="37">
        <v>0</v>
      </c>
      <c r="P63" s="37">
        <v>0</v>
      </c>
      <c r="Q63" s="39"/>
      <c r="R63" s="37">
        <v>0</v>
      </c>
      <c r="S63" s="37">
        <v>0</v>
      </c>
      <c r="T63" s="37">
        <v>0</v>
      </c>
      <c r="U63" s="37">
        <v>0</v>
      </c>
      <c r="V63" s="39"/>
      <c r="W63" s="37">
        <v>0</v>
      </c>
      <c r="X63" s="37">
        <v>0</v>
      </c>
      <c r="Y63" s="37">
        <v>0</v>
      </c>
      <c r="Z63" s="37">
        <v>0</v>
      </c>
      <c r="AB63" s="37">
        <v>0</v>
      </c>
      <c r="AC63" s="37">
        <v>0</v>
      </c>
      <c r="AD63" s="37">
        <v>0</v>
      </c>
      <c r="AE63" s="37">
        <v>0</v>
      </c>
      <c r="AG63" s="37">
        <v>0</v>
      </c>
      <c r="AH63" s="37">
        <v>0</v>
      </c>
      <c r="AI63" s="37">
        <v>0</v>
      </c>
      <c r="AJ63" s="37">
        <v>0</v>
      </c>
      <c r="AL63" s="37">
        <v>0</v>
      </c>
      <c r="AM63" s="37">
        <v>0</v>
      </c>
      <c r="AN63" s="37"/>
      <c r="AO63" s="37"/>
    </row>
    <row r="64" spans="1:41" ht="15.75" x14ac:dyDescent="0.25">
      <c r="A64" s="44" t="s">
        <v>135</v>
      </c>
      <c r="B64" s="26"/>
      <c r="C64" s="37">
        <v>-28443196</v>
      </c>
      <c r="D64" s="37">
        <v>-148617322</v>
      </c>
      <c r="E64" s="37">
        <v>-64058322</v>
      </c>
      <c r="F64" s="37">
        <v>-87175468</v>
      </c>
      <c r="G64" s="38"/>
      <c r="H64" s="37">
        <v>-39985402</v>
      </c>
      <c r="I64" s="37">
        <v>-181048650</v>
      </c>
      <c r="J64" s="37">
        <v>-23192151</v>
      </c>
      <c r="K64" s="37">
        <v>-50253720</v>
      </c>
      <c r="L64" s="38"/>
      <c r="M64" s="37">
        <v>-54791879</v>
      </c>
      <c r="N64" s="37">
        <v>-138639701</v>
      </c>
      <c r="O64" s="37">
        <v>-166101736</v>
      </c>
      <c r="P64" s="37">
        <v>-193153559</v>
      </c>
      <c r="Q64" s="39"/>
      <c r="R64" s="37">
        <v>-44120638</v>
      </c>
      <c r="S64" s="37">
        <v>-130540966</v>
      </c>
      <c r="T64" s="37">
        <v>-151903396</v>
      </c>
      <c r="U64" s="37">
        <v>-175949953</v>
      </c>
      <c r="V64" s="39"/>
      <c r="W64" s="37">
        <v>-45154497</v>
      </c>
      <c r="X64" s="37">
        <v>-158028199</v>
      </c>
      <c r="Y64" s="37">
        <v>-189797999</v>
      </c>
      <c r="Z64" s="37">
        <v>-229577224</v>
      </c>
      <c r="AB64" s="37">
        <v>-50841009</v>
      </c>
      <c r="AC64" s="37">
        <v>-149200133</v>
      </c>
      <c r="AD64" s="37">
        <v>-185734395</v>
      </c>
      <c r="AE64" s="37">
        <v>-229757447</v>
      </c>
      <c r="AG64" s="37">
        <v>-76369115</v>
      </c>
      <c r="AH64" s="37">
        <v>-251807956</v>
      </c>
      <c r="AI64" s="37">
        <v>-309730328</v>
      </c>
      <c r="AJ64" s="37">
        <v>-367565630</v>
      </c>
      <c r="AL64" s="37">
        <v>-85395636</v>
      </c>
      <c r="AM64" s="37">
        <v>-258008987</v>
      </c>
      <c r="AN64" s="37"/>
      <c r="AO64" s="37"/>
    </row>
    <row r="65" spans="1:41" ht="15.75" x14ac:dyDescent="0.25">
      <c r="A65" s="44" t="s">
        <v>142</v>
      </c>
      <c r="B65" s="26">
        <v>79</v>
      </c>
      <c r="C65" s="37">
        <v>0</v>
      </c>
      <c r="D65" s="37">
        <v>0</v>
      </c>
      <c r="E65" s="37">
        <v>0</v>
      </c>
      <c r="F65" s="37">
        <v>0</v>
      </c>
      <c r="G65" s="38"/>
      <c r="H65" s="37">
        <v>0</v>
      </c>
      <c r="I65" s="37">
        <v>0</v>
      </c>
      <c r="J65" s="37">
        <v>0</v>
      </c>
      <c r="K65" s="37">
        <v>190279679</v>
      </c>
      <c r="L65" s="38"/>
      <c r="M65" s="37">
        <v>95150972</v>
      </c>
      <c r="N65" s="37">
        <v>186733897</v>
      </c>
      <c r="O65" s="37">
        <v>292311609</v>
      </c>
      <c r="P65" s="37">
        <v>396435613</v>
      </c>
      <c r="Q65" s="39"/>
      <c r="R65" s="37">
        <v>87680026</v>
      </c>
      <c r="S65" s="37">
        <v>175585528</v>
      </c>
      <c r="T65" s="37">
        <v>268595577</v>
      </c>
      <c r="U65" s="37">
        <v>358502295</v>
      </c>
      <c r="V65" s="39"/>
      <c r="W65" s="37">
        <v>89121395</v>
      </c>
      <c r="X65" s="37">
        <v>177846445</v>
      </c>
      <c r="Y65" s="37">
        <v>269747825</v>
      </c>
      <c r="Z65" s="37">
        <v>363764946</v>
      </c>
      <c r="AB65" s="37">
        <v>103834732</v>
      </c>
      <c r="AC65" s="37">
        <v>215198058</v>
      </c>
      <c r="AD65" s="37">
        <v>339078438</v>
      </c>
      <c r="AE65" s="37">
        <v>487012478</v>
      </c>
      <c r="AG65" s="37">
        <v>173276769</v>
      </c>
      <c r="AH65" s="37">
        <v>349645091</v>
      </c>
      <c r="AI65" s="37">
        <v>511402089</v>
      </c>
      <c r="AJ65" s="37">
        <v>746815287</v>
      </c>
      <c r="AL65" s="37">
        <v>174960817</v>
      </c>
      <c r="AM65" s="37">
        <v>349708299</v>
      </c>
      <c r="AN65" s="37"/>
      <c r="AO65" s="37"/>
    </row>
    <row r="66" spans="1:41" ht="15.75" x14ac:dyDescent="0.25">
      <c r="A66" s="44" t="s">
        <v>105</v>
      </c>
      <c r="B66" s="26"/>
      <c r="C66" s="37">
        <v>-84266125</v>
      </c>
      <c r="D66" s="37">
        <v>-202090006</v>
      </c>
      <c r="E66" s="37">
        <v>-87376088</v>
      </c>
      <c r="F66" s="37">
        <v>-178816167</v>
      </c>
      <c r="G66" s="38"/>
      <c r="H66" s="37">
        <v>-87602345</v>
      </c>
      <c r="I66" s="37">
        <v>-183346235</v>
      </c>
      <c r="J66" s="37">
        <v>-82285563</v>
      </c>
      <c r="K66" s="37">
        <v>-181280378</v>
      </c>
      <c r="L66" s="38"/>
      <c r="M66" s="37">
        <v>-92089300</v>
      </c>
      <c r="N66" s="37">
        <v>-186507267</v>
      </c>
      <c r="O66" s="37">
        <v>-293015868</v>
      </c>
      <c r="P66" s="37">
        <v>-395166177</v>
      </c>
      <c r="Q66" s="39"/>
      <c r="R66" s="37">
        <v>-87418084</v>
      </c>
      <c r="S66" s="37">
        <v>-216581862</v>
      </c>
      <c r="T66" s="37">
        <v>-310986750</v>
      </c>
      <c r="U66" s="37">
        <v>-425739862</v>
      </c>
      <c r="V66" s="39"/>
      <c r="W66" s="37">
        <v>-59955266</v>
      </c>
      <c r="X66" s="37">
        <v>-157248812</v>
      </c>
      <c r="Y66" s="37">
        <v>-219962388</v>
      </c>
      <c r="Z66" s="37">
        <v>-351650266</v>
      </c>
      <c r="AB66" s="37">
        <v>-78323982</v>
      </c>
      <c r="AC66" s="37">
        <v>-212824340</v>
      </c>
      <c r="AD66" s="37">
        <v>-328086877</v>
      </c>
      <c r="AE66" s="37">
        <v>-538475371</v>
      </c>
      <c r="AG66" s="37">
        <v>-224104404</v>
      </c>
      <c r="AH66" s="37">
        <v>-509872606</v>
      </c>
      <c r="AI66" s="37">
        <v>-721378956</v>
      </c>
      <c r="AJ66" s="37">
        <v>-1011475649</v>
      </c>
      <c r="AL66" s="37">
        <v>-215183577</v>
      </c>
      <c r="AM66" s="37">
        <v>-454374425</v>
      </c>
      <c r="AN66" s="37"/>
      <c r="AO66" s="37"/>
    </row>
    <row r="67" spans="1:41" s="16" customFormat="1" ht="15.75" x14ac:dyDescent="0.25">
      <c r="A67" s="93" t="s">
        <v>106</v>
      </c>
      <c r="B67" s="28"/>
      <c r="C67" s="68">
        <v>134224271</v>
      </c>
      <c r="D67" s="68">
        <v>89762255</v>
      </c>
      <c r="E67" s="68">
        <v>75629336</v>
      </c>
      <c r="F67" s="68">
        <v>336235896</v>
      </c>
      <c r="G67" s="41"/>
      <c r="H67" s="68">
        <v>115358119</v>
      </c>
      <c r="I67" s="68">
        <v>277487422</v>
      </c>
      <c r="J67" s="68">
        <v>97913287</v>
      </c>
      <c r="K67" s="68">
        <v>399148848</v>
      </c>
      <c r="L67" s="41"/>
      <c r="M67" s="68">
        <v>19854384</v>
      </c>
      <c r="N67" s="68">
        <v>224208101</v>
      </c>
      <c r="O67" s="68">
        <v>319879310.13100004</v>
      </c>
      <c r="P67" s="68">
        <v>420469707</v>
      </c>
      <c r="Q67" s="42"/>
      <c r="R67" s="68">
        <v>181254014</v>
      </c>
      <c r="S67" s="68">
        <v>6812777</v>
      </c>
      <c r="T67" s="68">
        <v>263852084</v>
      </c>
      <c r="U67" s="68">
        <v>676015383</v>
      </c>
      <c r="V67" s="42"/>
      <c r="W67" s="68">
        <v>214624521</v>
      </c>
      <c r="X67" s="68">
        <v>247024021</v>
      </c>
      <c r="Y67" s="68">
        <v>531059652</v>
      </c>
      <c r="Z67" s="68">
        <v>837439229</v>
      </c>
      <c r="AB67" s="68">
        <v>250105049</v>
      </c>
      <c r="AC67" s="68">
        <v>478406336</v>
      </c>
      <c r="AD67" s="68">
        <v>595681160</v>
      </c>
      <c r="AE67" s="68">
        <v>766209929</v>
      </c>
      <c r="AG67" s="68">
        <v>-384440800</v>
      </c>
      <c r="AH67" s="68">
        <v>91438853</v>
      </c>
      <c r="AI67" s="68">
        <v>262556631</v>
      </c>
      <c r="AJ67" s="68">
        <v>398741498</v>
      </c>
      <c r="AL67" s="68">
        <v>125877997</v>
      </c>
      <c r="AM67" s="68">
        <v>346732750</v>
      </c>
      <c r="AN67" s="68"/>
      <c r="AO67" s="68"/>
    </row>
    <row r="68" spans="1:41" ht="7.5" customHeight="1" x14ac:dyDescent="0.25">
      <c r="A68" s="44"/>
      <c r="B68" s="26"/>
      <c r="C68" s="37"/>
      <c r="D68" s="37"/>
      <c r="E68" s="37"/>
      <c r="F68" s="37"/>
      <c r="G68" s="38"/>
      <c r="H68" s="37"/>
      <c r="I68" s="37"/>
      <c r="J68" s="37"/>
      <c r="K68" s="37"/>
      <c r="L68" s="38"/>
      <c r="M68" s="37"/>
      <c r="N68" s="37"/>
      <c r="O68" s="37"/>
      <c r="P68" s="37"/>
      <c r="Q68" s="39"/>
      <c r="R68" s="37"/>
      <c r="S68" s="37"/>
      <c r="T68" s="37"/>
      <c r="U68" s="37"/>
      <c r="V68" s="39"/>
      <c r="W68" s="37"/>
      <c r="X68" s="37"/>
      <c r="Y68" s="37"/>
      <c r="Z68" s="37"/>
      <c r="AB68" s="37"/>
      <c r="AC68" s="37"/>
      <c r="AD68" s="37"/>
      <c r="AE68" s="37"/>
      <c r="AG68" s="37"/>
      <c r="AH68" s="37"/>
      <c r="AI68" s="37"/>
      <c r="AJ68" s="37"/>
      <c r="AL68" s="37"/>
      <c r="AM68" s="37"/>
      <c r="AN68" s="37"/>
      <c r="AO68" s="37"/>
    </row>
    <row r="69" spans="1:41" ht="15.75" x14ac:dyDescent="0.25">
      <c r="A69" s="48" t="s">
        <v>107</v>
      </c>
      <c r="B69" s="26"/>
      <c r="C69" s="37"/>
      <c r="D69" s="37"/>
      <c r="E69" s="37"/>
      <c r="F69" s="37"/>
      <c r="G69" s="38"/>
      <c r="H69" s="37"/>
      <c r="I69" s="37"/>
      <c r="J69" s="37"/>
      <c r="K69" s="37"/>
      <c r="L69" s="38"/>
      <c r="M69" s="37"/>
      <c r="N69" s="37"/>
      <c r="O69" s="37"/>
      <c r="P69" s="37"/>
      <c r="Q69" s="39"/>
      <c r="R69" s="37"/>
      <c r="S69" s="37"/>
      <c r="T69" s="37"/>
      <c r="U69" s="37"/>
      <c r="V69" s="39"/>
      <c r="W69" s="37"/>
      <c r="X69" s="37"/>
      <c r="Y69" s="37"/>
      <c r="Z69" s="37"/>
      <c r="AB69" s="37"/>
      <c r="AC69" s="37"/>
      <c r="AD69" s="37"/>
      <c r="AE69" s="37"/>
      <c r="AG69" s="37"/>
      <c r="AH69" s="37"/>
      <c r="AI69" s="37"/>
      <c r="AJ69" s="37"/>
      <c r="AL69" s="37"/>
      <c r="AM69" s="37"/>
      <c r="AN69" s="37"/>
      <c r="AO69" s="37"/>
    </row>
    <row r="70" spans="1:41" ht="15.75" x14ac:dyDescent="0.25">
      <c r="A70" s="43" t="s">
        <v>188</v>
      </c>
      <c r="B70" s="26"/>
      <c r="C70" s="37"/>
      <c r="D70" s="37"/>
      <c r="E70" s="37"/>
      <c r="F70" s="37"/>
      <c r="G70" s="38"/>
      <c r="H70" s="37"/>
      <c r="I70" s="37"/>
      <c r="J70" s="37"/>
      <c r="K70" s="37"/>
      <c r="L70" s="38"/>
      <c r="M70" s="37"/>
      <c r="N70" s="37"/>
      <c r="O70" s="37"/>
      <c r="P70" s="37"/>
      <c r="Q70" s="39"/>
      <c r="R70" s="37"/>
      <c r="S70" s="37"/>
      <c r="T70" s="37"/>
      <c r="U70" s="37"/>
      <c r="V70" s="39"/>
      <c r="W70" s="37"/>
      <c r="X70" s="37"/>
      <c r="Y70" s="37"/>
      <c r="Z70" s="37"/>
      <c r="AB70" s="37"/>
      <c r="AC70" s="37"/>
      <c r="AD70" s="37"/>
      <c r="AE70" s="37"/>
      <c r="AG70" s="37"/>
      <c r="AH70" s="37"/>
      <c r="AI70" s="37"/>
      <c r="AJ70" s="37"/>
      <c r="AL70" s="37"/>
      <c r="AM70" s="37"/>
      <c r="AN70" s="37"/>
      <c r="AO70" s="37"/>
    </row>
    <row r="71" spans="1:41" ht="15.75" x14ac:dyDescent="0.25">
      <c r="A71" s="44" t="s">
        <v>186</v>
      </c>
      <c r="B71" s="26"/>
      <c r="C71" s="37">
        <v>0</v>
      </c>
      <c r="D71" s="37">
        <v>0</v>
      </c>
      <c r="E71" s="37">
        <v>0</v>
      </c>
      <c r="F71" s="37">
        <v>0</v>
      </c>
      <c r="G71" s="37"/>
      <c r="H71" s="37">
        <v>0</v>
      </c>
      <c r="I71" s="37">
        <v>0</v>
      </c>
      <c r="J71" s="37">
        <v>0</v>
      </c>
      <c r="K71" s="37">
        <v>0</v>
      </c>
      <c r="L71" s="37"/>
      <c r="M71" s="37">
        <v>0</v>
      </c>
      <c r="N71" s="37">
        <v>0</v>
      </c>
      <c r="O71" s="37">
        <v>0</v>
      </c>
      <c r="P71" s="37">
        <v>0</v>
      </c>
      <c r="Q71" s="37"/>
      <c r="R71" s="37">
        <v>0</v>
      </c>
      <c r="S71" s="37">
        <v>0</v>
      </c>
      <c r="T71" s="37">
        <v>0</v>
      </c>
      <c r="U71" s="37">
        <v>0</v>
      </c>
      <c r="V71" s="37"/>
      <c r="W71" s="37">
        <v>0</v>
      </c>
      <c r="X71" s="37">
        <v>0</v>
      </c>
      <c r="Y71" s="37">
        <v>0</v>
      </c>
      <c r="Z71" s="37">
        <v>0</v>
      </c>
      <c r="AA71" s="37"/>
      <c r="AB71" s="37">
        <v>0</v>
      </c>
      <c r="AC71" s="37">
        <v>0</v>
      </c>
      <c r="AD71" s="37">
        <v>0</v>
      </c>
      <c r="AE71" s="37">
        <v>0</v>
      </c>
      <c r="AF71" s="37"/>
      <c r="AG71" s="37">
        <v>0</v>
      </c>
      <c r="AH71" s="37">
        <v>0</v>
      </c>
      <c r="AI71" s="37">
        <v>8552846</v>
      </c>
      <c r="AJ71" s="37">
        <v>-41128336</v>
      </c>
      <c r="AL71" s="37">
        <v>0</v>
      </c>
      <c r="AM71" s="37">
        <v>-38241994</v>
      </c>
      <c r="AN71" s="37"/>
      <c r="AO71" s="37"/>
    </row>
    <row r="72" spans="1:41" ht="15.75" x14ac:dyDescent="0.25">
      <c r="A72" s="44" t="s">
        <v>189</v>
      </c>
      <c r="B72" s="26"/>
      <c r="C72" s="37">
        <v>0</v>
      </c>
      <c r="D72" s="37">
        <v>0</v>
      </c>
      <c r="E72" s="37">
        <v>0</v>
      </c>
      <c r="F72" s="37">
        <v>0</v>
      </c>
      <c r="G72" s="37"/>
      <c r="H72" s="37">
        <v>0</v>
      </c>
      <c r="I72" s="37">
        <v>0</v>
      </c>
      <c r="J72" s="37">
        <v>0</v>
      </c>
      <c r="K72" s="37">
        <v>0</v>
      </c>
      <c r="L72" s="37"/>
      <c r="M72" s="37">
        <v>0</v>
      </c>
      <c r="N72" s="37">
        <v>0</v>
      </c>
      <c r="O72" s="37">
        <v>0</v>
      </c>
      <c r="P72" s="37">
        <v>0</v>
      </c>
      <c r="Q72" s="37"/>
      <c r="R72" s="37">
        <v>0</v>
      </c>
      <c r="S72" s="37">
        <v>0</v>
      </c>
      <c r="T72" s="37">
        <v>0</v>
      </c>
      <c r="U72" s="37">
        <v>0</v>
      </c>
      <c r="V72" s="37"/>
      <c r="W72" s="37">
        <v>0</v>
      </c>
      <c r="X72" s="37">
        <v>0</v>
      </c>
      <c r="Y72" s="37">
        <v>0</v>
      </c>
      <c r="Z72" s="37">
        <v>0</v>
      </c>
      <c r="AA72" s="37"/>
      <c r="AB72" s="37">
        <v>0</v>
      </c>
      <c r="AC72" s="37">
        <v>0</v>
      </c>
      <c r="AD72" s="37">
        <v>0</v>
      </c>
      <c r="AE72" s="37">
        <v>0</v>
      </c>
      <c r="AF72" s="37"/>
      <c r="AG72" s="37">
        <v>0</v>
      </c>
      <c r="AH72" s="37">
        <v>0</v>
      </c>
      <c r="AI72" s="37">
        <v>74400000</v>
      </c>
      <c r="AJ72" s="37">
        <v>60000000</v>
      </c>
      <c r="AL72" s="37">
        <v>-14275619</v>
      </c>
      <c r="AM72" s="37">
        <v>0</v>
      </c>
      <c r="AN72" s="37"/>
      <c r="AO72" s="37"/>
    </row>
    <row r="73" spans="1:41" ht="15.75" x14ac:dyDescent="0.25">
      <c r="A73" s="43" t="s">
        <v>190</v>
      </c>
      <c r="B73" s="26"/>
      <c r="C73" s="37">
        <v>0</v>
      </c>
      <c r="D73" s="37">
        <v>0</v>
      </c>
      <c r="E73" s="37">
        <v>0</v>
      </c>
      <c r="F73" s="37">
        <v>0</v>
      </c>
      <c r="G73" s="37"/>
      <c r="H73" s="37">
        <v>0</v>
      </c>
      <c r="I73" s="37">
        <v>0</v>
      </c>
      <c r="J73" s="37">
        <v>0</v>
      </c>
      <c r="K73" s="37">
        <v>0</v>
      </c>
      <c r="L73" s="37"/>
      <c r="M73" s="37">
        <v>0</v>
      </c>
      <c r="N73" s="37">
        <v>0</v>
      </c>
      <c r="O73" s="37">
        <v>0</v>
      </c>
      <c r="P73" s="37">
        <v>0</v>
      </c>
      <c r="Q73" s="37"/>
      <c r="R73" s="37">
        <v>0</v>
      </c>
      <c r="S73" s="37">
        <v>0</v>
      </c>
      <c r="T73" s="37">
        <v>0</v>
      </c>
      <c r="U73" s="37">
        <v>0</v>
      </c>
      <c r="V73" s="37"/>
      <c r="W73" s="37">
        <v>0</v>
      </c>
      <c r="X73" s="37">
        <v>0</v>
      </c>
      <c r="Y73" s="37">
        <v>0</v>
      </c>
      <c r="Z73" s="37">
        <v>0</v>
      </c>
      <c r="AA73" s="37"/>
      <c r="AB73" s="37">
        <v>0</v>
      </c>
      <c r="AC73" s="37">
        <v>0</v>
      </c>
      <c r="AD73" s="37">
        <v>0</v>
      </c>
      <c r="AE73" s="37">
        <v>0</v>
      </c>
      <c r="AF73" s="37"/>
      <c r="AG73" s="37">
        <v>0</v>
      </c>
      <c r="AH73" s="37">
        <v>0</v>
      </c>
      <c r="AI73" s="37">
        <v>-6730791</v>
      </c>
      <c r="AJ73" s="37">
        <v>-9152357</v>
      </c>
      <c r="AL73" s="37">
        <v>-2270724</v>
      </c>
      <c r="AM73" s="37">
        <v>-6266315</v>
      </c>
      <c r="AN73" s="37"/>
      <c r="AO73" s="37"/>
    </row>
    <row r="74" spans="1:41" ht="15.75" x14ac:dyDescent="0.25">
      <c r="A74" s="43" t="s">
        <v>191</v>
      </c>
      <c r="B74" s="26"/>
      <c r="C74" s="37">
        <v>0</v>
      </c>
      <c r="D74" s="37">
        <v>0</v>
      </c>
      <c r="E74" s="37">
        <v>0</v>
      </c>
      <c r="F74" s="37">
        <v>0</v>
      </c>
      <c r="G74" s="37"/>
      <c r="H74" s="37">
        <v>0</v>
      </c>
      <c r="I74" s="37">
        <v>0</v>
      </c>
      <c r="J74" s="37">
        <v>0</v>
      </c>
      <c r="K74" s="37">
        <v>0</v>
      </c>
      <c r="L74" s="37"/>
      <c r="M74" s="37">
        <v>0</v>
      </c>
      <c r="N74" s="37">
        <v>0</v>
      </c>
      <c r="O74" s="37">
        <v>0</v>
      </c>
      <c r="P74" s="37">
        <v>0</v>
      </c>
      <c r="Q74" s="37"/>
      <c r="R74" s="37">
        <v>0</v>
      </c>
      <c r="S74" s="37">
        <v>0</v>
      </c>
      <c r="T74" s="37">
        <v>0</v>
      </c>
      <c r="U74" s="37">
        <v>0</v>
      </c>
      <c r="V74" s="37"/>
      <c r="W74" s="37">
        <v>0</v>
      </c>
      <c r="X74" s="37">
        <v>0</v>
      </c>
      <c r="Y74" s="37">
        <v>0</v>
      </c>
      <c r="Z74" s="37">
        <v>0</v>
      </c>
      <c r="AA74" s="37"/>
      <c r="AB74" s="37">
        <v>0</v>
      </c>
      <c r="AC74" s="37">
        <v>0</v>
      </c>
      <c r="AD74" s="37">
        <v>0</v>
      </c>
      <c r="AE74" s="37">
        <v>0</v>
      </c>
      <c r="AF74" s="37"/>
      <c r="AG74" s="37">
        <v>0</v>
      </c>
      <c r="AH74" s="37">
        <v>0</v>
      </c>
      <c r="AI74" s="37">
        <v>7463268</v>
      </c>
      <c r="AJ74" s="37">
        <v>10309344</v>
      </c>
      <c r="AL74" s="37">
        <v>2348231</v>
      </c>
      <c r="AM74" s="37">
        <v>5820151</v>
      </c>
      <c r="AN74" s="37"/>
      <c r="AO74" s="37"/>
    </row>
    <row r="75" spans="1:41" ht="15.75" x14ac:dyDescent="0.25">
      <c r="A75" s="43" t="s">
        <v>108</v>
      </c>
      <c r="B75" s="25">
        <v>0</v>
      </c>
      <c r="C75" s="37"/>
      <c r="D75" s="37"/>
      <c r="E75" s="37"/>
      <c r="F75" s="37"/>
      <c r="G75" s="37"/>
      <c r="H75" s="37"/>
      <c r="I75" s="37"/>
      <c r="J75" s="37"/>
      <c r="K75" s="37"/>
      <c r="L75" s="38"/>
      <c r="M75" s="37"/>
      <c r="N75" s="37"/>
      <c r="O75" s="37"/>
      <c r="P75" s="37"/>
      <c r="Q75" s="39"/>
      <c r="R75" s="37"/>
      <c r="S75" s="37"/>
      <c r="T75" s="37"/>
      <c r="U75" s="37"/>
      <c r="V75" s="39"/>
      <c r="W75" s="37"/>
      <c r="X75" s="37"/>
      <c r="Y75" s="37"/>
      <c r="Z75" s="37"/>
      <c r="AB75" s="37"/>
      <c r="AC75" s="37"/>
      <c r="AD75" s="37"/>
      <c r="AE75" s="37"/>
      <c r="AG75" s="37"/>
      <c r="AH75" s="37"/>
      <c r="AI75" s="37"/>
      <c r="AJ75" s="37"/>
      <c r="AL75" s="37"/>
      <c r="AM75" s="37"/>
      <c r="AN75" s="37"/>
      <c r="AO75" s="37"/>
    </row>
    <row r="76" spans="1:41" ht="15.75" x14ac:dyDescent="0.25">
      <c r="A76" s="44" t="s">
        <v>192</v>
      </c>
      <c r="B76" s="25"/>
      <c r="C76" s="37">
        <v>0</v>
      </c>
      <c r="D76" s="37">
        <v>0</v>
      </c>
      <c r="E76" s="37">
        <v>0</v>
      </c>
      <c r="F76" s="37">
        <v>0</v>
      </c>
      <c r="G76" s="37"/>
      <c r="H76" s="37">
        <v>0</v>
      </c>
      <c r="I76" s="37">
        <v>0</v>
      </c>
      <c r="J76" s="37">
        <v>0</v>
      </c>
      <c r="K76" s="37">
        <v>0</v>
      </c>
      <c r="L76" s="38"/>
      <c r="M76" s="37">
        <v>0</v>
      </c>
      <c r="N76" s="37">
        <v>0</v>
      </c>
      <c r="O76" s="37">
        <v>0</v>
      </c>
      <c r="P76" s="37">
        <v>0</v>
      </c>
      <c r="Q76" s="39"/>
      <c r="R76" s="37">
        <v>0</v>
      </c>
      <c r="S76" s="37">
        <v>0</v>
      </c>
      <c r="T76" s="37">
        <v>0</v>
      </c>
      <c r="U76" s="37">
        <v>0</v>
      </c>
      <c r="V76" s="39">
        <v>0</v>
      </c>
      <c r="W76" s="37">
        <v>0</v>
      </c>
      <c r="X76" s="37">
        <v>0</v>
      </c>
      <c r="Y76" s="37">
        <v>0</v>
      </c>
      <c r="Z76" s="37">
        <v>0</v>
      </c>
      <c r="AB76" s="37">
        <v>0</v>
      </c>
      <c r="AC76" s="37">
        <v>0</v>
      </c>
      <c r="AD76" s="37">
        <v>0</v>
      </c>
      <c r="AE76" s="37">
        <v>0</v>
      </c>
      <c r="AG76" s="37">
        <v>0</v>
      </c>
      <c r="AH76" s="37">
        <v>0</v>
      </c>
      <c r="AI76" s="37">
        <v>0</v>
      </c>
      <c r="AJ76" s="37">
        <v>-14568</v>
      </c>
      <c r="AL76" s="37">
        <v>0</v>
      </c>
      <c r="AM76" s="37">
        <v>0</v>
      </c>
      <c r="AN76" s="37"/>
      <c r="AO76" s="37"/>
    </row>
    <row r="77" spans="1:41" ht="15.75" x14ac:dyDescent="0.25">
      <c r="A77" s="44" t="s">
        <v>186</v>
      </c>
      <c r="B77" s="25"/>
      <c r="C77" s="37">
        <v>0</v>
      </c>
      <c r="D77" s="37">
        <v>0</v>
      </c>
      <c r="E77" s="37">
        <v>0</v>
      </c>
      <c r="F77" s="37">
        <v>0</v>
      </c>
      <c r="G77" s="37"/>
      <c r="H77" s="37">
        <v>0</v>
      </c>
      <c r="I77" s="37">
        <v>0</v>
      </c>
      <c r="J77" s="37">
        <v>0</v>
      </c>
      <c r="K77" s="37">
        <v>0</v>
      </c>
      <c r="L77" s="38"/>
      <c r="M77" s="37">
        <v>0</v>
      </c>
      <c r="N77" s="37">
        <v>0</v>
      </c>
      <c r="O77" s="37">
        <v>0</v>
      </c>
      <c r="P77" s="37">
        <v>0</v>
      </c>
      <c r="Q77" s="39"/>
      <c r="R77" s="37">
        <v>0</v>
      </c>
      <c r="S77" s="37">
        <v>0</v>
      </c>
      <c r="T77" s="37">
        <v>0</v>
      </c>
      <c r="U77" s="37">
        <v>0</v>
      </c>
      <c r="V77" s="39"/>
      <c r="W77" s="37">
        <v>0</v>
      </c>
      <c r="X77" s="37">
        <v>0</v>
      </c>
      <c r="Y77" s="37">
        <v>0</v>
      </c>
      <c r="Z77" s="37">
        <v>0</v>
      </c>
      <c r="AB77" s="37">
        <v>0</v>
      </c>
      <c r="AC77" s="37">
        <v>0</v>
      </c>
      <c r="AD77" s="37">
        <v>0</v>
      </c>
      <c r="AE77" s="37">
        <v>0</v>
      </c>
      <c r="AG77" s="37">
        <v>0</v>
      </c>
      <c r="AH77" s="37">
        <v>0</v>
      </c>
      <c r="AI77" s="37">
        <v>-30400140</v>
      </c>
      <c r="AJ77" s="37">
        <v>0</v>
      </c>
      <c r="AL77" s="37">
        <v>0</v>
      </c>
      <c r="AM77" s="37">
        <v>0</v>
      </c>
      <c r="AN77" s="37"/>
      <c r="AO77" s="37"/>
    </row>
    <row r="78" spans="1:41" ht="15.75" x14ac:dyDescent="0.25">
      <c r="A78" s="44" t="s">
        <v>187</v>
      </c>
      <c r="B78" s="25"/>
      <c r="C78" s="37">
        <v>0</v>
      </c>
      <c r="D78" s="37">
        <v>0</v>
      </c>
      <c r="E78" s="37">
        <v>0</v>
      </c>
      <c r="F78" s="37">
        <v>0</v>
      </c>
      <c r="G78" s="37"/>
      <c r="H78" s="37">
        <v>0</v>
      </c>
      <c r="I78" s="37">
        <v>0</v>
      </c>
      <c r="J78" s="37">
        <v>0</v>
      </c>
      <c r="K78" s="37">
        <v>0</v>
      </c>
      <c r="L78" s="38"/>
      <c r="M78" s="37">
        <v>0</v>
      </c>
      <c r="N78" s="37">
        <v>0</v>
      </c>
      <c r="O78" s="37">
        <v>0</v>
      </c>
      <c r="P78" s="37">
        <v>0</v>
      </c>
      <c r="Q78" s="39"/>
      <c r="R78" s="37">
        <v>0</v>
      </c>
      <c r="S78" s="37">
        <v>0</v>
      </c>
      <c r="T78" s="37">
        <v>0</v>
      </c>
      <c r="U78" s="37">
        <v>0</v>
      </c>
      <c r="V78" s="39"/>
      <c r="W78" s="37">
        <v>0</v>
      </c>
      <c r="X78" s="37">
        <v>0</v>
      </c>
      <c r="Y78" s="37">
        <v>0</v>
      </c>
      <c r="Z78" s="37">
        <v>0</v>
      </c>
      <c r="AB78" s="37">
        <v>0</v>
      </c>
      <c r="AC78" s="37">
        <v>0</v>
      </c>
      <c r="AD78" s="37">
        <v>0</v>
      </c>
      <c r="AE78" s="37">
        <v>0</v>
      </c>
      <c r="AG78" s="37">
        <v>0</v>
      </c>
      <c r="AH78" s="37">
        <v>0</v>
      </c>
      <c r="AI78" s="37">
        <v>-149100000</v>
      </c>
      <c r="AJ78" s="37">
        <v>0</v>
      </c>
      <c r="AL78" s="37">
        <v>0</v>
      </c>
      <c r="AM78" s="37">
        <v>0</v>
      </c>
      <c r="AN78" s="37"/>
      <c r="AO78" s="37"/>
    </row>
    <row r="79" spans="1:41" ht="15.75" x14ac:dyDescent="0.25">
      <c r="A79" s="44" t="s">
        <v>93</v>
      </c>
      <c r="B79" s="26"/>
      <c r="C79" s="37">
        <v>-24509140</v>
      </c>
      <c r="D79" s="37">
        <v>-57082940</v>
      </c>
      <c r="E79" s="37">
        <v>-19307648</v>
      </c>
      <c r="F79" s="37">
        <v>-40208145</v>
      </c>
      <c r="G79" s="38"/>
      <c r="H79" s="37">
        <v>-15625210</v>
      </c>
      <c r="I79" s="37">
        <v>-27196188</v>
      </c>
      <c r="J79" s="37">
        <v>-17374160</v>
      </c>
      <c r="K79" s="37">
        <v>-46590176</v>
      </c>
      <c r="L79" s="38"/>
      <c r="M79" s="37">
        <v>-7468805</v>
      </c>
      <c r="N79" s="37">
        <v>-18801743</v>
      </c>
      <c r="O79" s="37">
        <v>-28951545</v>
      </c>
      <c r="P79" s="37">
        <v>-47664228</v>
      </c>
      <c r="Q79" s="39"/>
      <c r="R79" s="37">
        <v>-8541085</v>
      </c>
      <c r="S79" s="37">
        <v>-33455268</v>
      </c>
      <c r="T79" s="37">
        <v>-69814184</v>
      </c>
      <c r="U79" s="37">
        <v>-93765120</v>
      </c>
      <c r="V79" s="39"/>
      <c r="W79" s="37">
        <v>-19833078</v>
      </c>
      <c r="X79" s="37">
        <v>-36632484</v>
      </c>
      <c r="Y79" s="37">
        <v>-75298773</v>
      </c>
      <c r="Z79" s="37">
        <v>-111049190</v>
      </c>
      <c r="AB79" s="37">
        <v>-14962036</v>
      </c>
      <c r="AC79" s="37">
        <v>-34940775</v>
      </c>
      <c r="AD79" s="37">
        <v>-72213176</v>
      </c>
      <c r="AE79" s="37">
        <v>-131334675</v>
      </c>
      <c r="AG79" s="37">
        <v>-30598145</v>
      </c>
      <c r="AH79" s="37">
        <v>-72307818</v>
      </c>
      <c r="AI79" s="37">
        <v>-122553881</v>
      </c>
      <c r="AJ79" s="37">
        <v>-232326829</v>
      </c>
      <c r="AL79" s="37">
        <v>-61585878</v>
      </c>
      <c r="AM79" s="37">
        <v>-136461749</v>
      </c>
      <c r="AN79" s="37"/>
      <c r="AO79" s="37"/>
    </row>
    <row r="80" spans="1:41" ht="15.75" x14ac:dyDescent="0.25">
      <c r="A80" s="44" t="s">
        <v>197</v>
      </c>
      <c r="B80" s="26"/>
      <c r="C80" s="37"/>
      <c r="D80" s="37"/>
      <c r="E80" s="37"/>
      <c r="F80" s="37"/>
      <c r="G80" s="38"/>
      <c r="H80" s="37"/>
      <c r="I80" s="37"/>
      <c r="J80" s="37"/>
      <c r="K80" s="37"/>
      <c r="L80" s="38"/>
      <c r="M80" s="37"/>
      <c r="N80" s="37"/>
      <c r="O80" s="37"/>
      <c r="P80" s="37"/>
      <c r="Q80" s="39"/>
      <c r="R80" s="37"/>
      <c r="S80" s="37"/>
      <c r="T80" s="37"/>
      <c r="U80" s="37"/>
      <c r="V80" s="39"/>
      <c r="W80" s="37"/>
      <c r="X80" s="37"/>
      <c r="Y80" s="37"/>
      <c r="Z80" s="37"/>
      <c r="AB80" s="37"/>
      <c r="AC80" s="37"/>
      <c r="AD80" s="37"/>
      <c r="AE80" s="37"/>
      <c r="AG80" s="37"/>
      <c r="AH80" s="37"/>
      <c r="AI80" s="37"/>
      <c r="AJ80" s="37"/>
      <c r="AL80" s="37"/>
      <c r="AM80" s="37">
        <v>-1737262</v>
      </c>
      <c r="AN80" s="37"/>
      <c r="AO80" s="37"/>
    </row>
    <row r="81" spans="1:41" ht="15.75" x14ac:dyDescent="0.25">
      <c r="A81" s="44" t="s">
        <v>112</v>
      </c>
      <c r="B81" s="26"/>
      <c r="C81" s="37">
        <v>0</v>
      </c>
      <c r="D81" s="37">
        <v>0</v>
      </c>
      <c r="E81" s="37">
        <v>0</v>
      </c>
      <c r="F81" s="37">
        <v>0</v>
      </c>
      <c r="G81" s="38"/>
      <c r="H81" s="37">
        <v>0</v>
      </c>
      <c r="I81" s="37">
        <v>0</v>
      </c>
      <c r="J81" s="37">
        <v>0</v>
      </c>
      <c r="K81" s="37">
        <v>0</v>
      </c>
      <c r="L81" s="38"/>
      <c r="M81" s="37">
        <v>0</v>
      </c>
      <c r="N81" s="37">
        <v>0</v>
      </c>
      <c r="O81" s="37">
        <v>0</v>
      </c>
      <c r="P81" s="37">
        <v>0</v>
      </c>
      <c r="Q81" s="39"/>
      <c r="R81" s="37">
        <v>0</v>
      </c>
      <c r="S81" s="37">
        <v>0</v>
      </c>
      <c r="T81" s="37">
        <v>-18060913</v>
      </c>
      <c r="U81" s="37">
        <v>-18060913</v>
      </c>
      <c r="V81" s="39"/>
      <c r="W81" s="37">
        <v>0</v>
      </c>
      <c r="X81" s="37"/>
      <c r="Y81" s="37">
        <v>0</v>
      </c>
      <c r="Z81" s="37">
        <v>0</v>
      </c>
      <c r="AB81" s="37">
        <v>0</v>
      </c>
      <c r="AC81" s="37">
        <v>0</v>
      </c>
      <c r="AD81" s="37">
        <v>0</v>
      </c>
      <c r="AE81" s="37">
        <v>0</v>
      </c>
      <c r="AG81" s="37">
        <v>0</v>
      </c>
      <c r="AH81" s="37">
        <v>0</v>
      </c>
      <c r="AI81" s="37">
        <v>0</v>
      </c>
      <c r="AJ81" s="37">
        <v>0</v>
      </c>
      <c r="AL81" s="37">
        <v>-1736894</v>
      </c>
      <c r="AM81" s="37">
        <v>0</v>
      </c>
      <c r="AN81" s="37"/>
      <c r="AO81" s="37"/>
    </row>
    <row r="82" spans="1:41" ht="15.75" x14ac:dyDescent="0.25">
      <c r="A82" s="44" t="s">
        <v>80</v>
      </c>
      <c r="B82" s="26"/>
      <c r="C82" s="37">
        <v>-32854208</v>
      </c>
      <c r="D82" s="37">
        <v>-85258698</v>
      </c>
      <c r="E82" s="37">
        <v>-47676652</v>
      </c>
      <c r="F82" s="37">
        <v>-104548518</v>
      </c>
      <c r="G82" s="38"/>
      <c r="H82" s="37">
        <v>-66363513</v>
      </c>
      <c r="I82" s="37">
        <v>-193284475</v>
      </c>
      <c r="J82" s="37">
        <v>-124310796</v>
      </c>
      <c r="K82" s="37">
        <v>-248540540</v>
      </c>
      <c r="L82" s="38"/>
      <c r="M82" s="37">
        <v>-95391081</v>
      </c>
      <c r="N82" s="37">
        <v>-287665532</v>
      </c>
      <c r="O82" s="37">
        <v>-479360195</v>
      </c>
      <c r="P82" s="37">
        <v>-710361830</v>
      </c>
      <c r="Q82" s="39"/>
      <c r="R82" s="37">
        <v>-122054319</v>
      </c>
      <c r="S82" s="37">
        <v>-168732909</v>
      </c>
      <c r="T82" s="37">
        <v>-234670979</v>
      </c>
      <c r="U82" s="37">
        <v>-442403077</v>
      </c>
      <c r="V82" s="39"/>
      <c r="W82" s="37">
        <v>-74226982</v>
      </c>
      <c r="X82" s="37">
        <v>-249405332</v>
      </c>
      <c r="Y82" s="37">
        <v>-408119292</v>
      </c>
      <c r="Z82" s="37">
        <v>-617738662</v>
      </c>
      <c r="AB82" s="37">
        <v>-130061423</v>
      </c>
      <c r="AC82" s="37">
        <v>-265592125</v>
      </c>
      <c r="AD82" s="37">
        <v>-397494672</v>
      </c>
      <c r="AE82" s="37">
        <v>-570524190</v>
      </c>
      <c r="AG82" s="37">
        <v>-96047948</v>
      </c>
      <c r="AH82" s="37">
        <v>-173996369</v>
      </c>
      <c r="AI82" s="37">
        <v>-255825544</v>
      </c>
      <c r="AJ82" s="37">
        <v>-456503115</v>
      </c>
      <c r="AL82" s="37">
        <v>-69923554</v>
      </c>
      <c r="AM82" s="37">
        <v>-208186071</v>
      </c>
      <c r="AN82" s="37"/>
      <c r="AO82" s="37"/>
    </row>
    <row r="83" spans="1:41" ht="15.75" x14ac:dyDescent="0.25">
      <c r="A83" s="49" t="s">
        <v>149</v>
      </c>
      <c r="B83" s="26"/>
      <c r="C83" s="37">
        <v>0</v>
      </c>
      <c r="D83" s="37">
        <v>0</v>
      </c>
      <c r="E83" s="37">
        <v>0</v>
      </c>
      <c r="F83" s="37">
        <v>0</v>
      </c>
      <c r="G83" s="38"/>
      <c r="H83" s="37">
        <v>0</v>
      </c>
      <c r="I83" s="37">
        <v>0</v>
      </c>
      <c r="J83" s="37">
        <v>0</v>
      </c>
      <c r="K83" s="37">
        <v>0</v>
      </c>
      <c r="L83" s="38"/>
      <c r="M83" s="37">
        <v>0</v>
      </c>
      <c r="N83" s="37">
        <v>0</v>
      </c>
      <c r="O83" s="37">
        <v>0</v>
      </c>
      <c r="P83" s="37">
        <v>0</v>
      </c>
      <c r="Q83" s="39"/>
      <c r="R83" s="37">
        <v>0</v>
      </c>
      <c r="S83" s="37">
        <v>0</v>
      </c>
      <c r="T83" s="37">
        <v>0</v>
      </c>
      <c r="U83" s="37">
        <v>-639779</v>
      </c>
      <c r="V83" s="39"/>
      <c r="W83" s="37">
        <v>0</v>
      </c>
      <c r="X83" s="37"/>
      <c r="Y83" s="37">
        <v>-876198</v>
      </c>
      <c r="Z83" s="37">
        <v>-876198</v>
      </c>
      <c r="AB83" s="37">
        <v>-100408</v>
      </c>
      <c r="AC83" s="37">
        <v>0</v>
      </c>
      <c r="AD83" s="37">
        <v>0</v>
      </c>
      <c r="AE83" s="37">
        <v>0</v>
      </c>
      <c r="AG83" s="37">
        <v>0</v>
      </c>
      <c r="AH83" s="37">
        <v>0</v>
      </c>
      <c r="AI83" s="37">
        <v>0</v>
      </c>
      <c r="AJ83" s="37">
        <v>-17759</v>
      </c>
      <c r="AL83" s="37">
        <v>-8351</v>
      </c>
      <c r="AM83" s="37">
        <v>-132273</v>
      </c>
      <c r="AN83" s="37"/>
      <c r="AO83" s="37"/>
    </row>
    <row r="84" spans="1:41" ht="15.75" x14ac:dyDescent="0.25">
      <c r="A84" s="44" t="s">
        <v>110</v>
      </c>
      <c r="B84" s="26"/>
      <c r="C84" s="37">
        <v>-961711</v>
      </c>
      <c r="D84" s="37">
        <v>-4670981</v>
      </c>
      <c r="E84" s="37">
        <v>-4444691</v>
      </c>
      <c r="F84" s="37">
        <v>-13408920</v>
      </c>
      <c r="G84" s="38"/>
      <c r="H84" s="37">
        <v>-1474438</v>
      </c>
      <c r="I84" s="37">
        <v>-3559917</v>
      </c>
      <c r="J84" s="37">
        <v>-6554486</v>
      </c>
      <c r="K84" s="37">
        <v>-17339314</v>
      </c>
      <c r="L84" s="38"/>
      <c r="M84" s="37">
        <v>-1562897</v>
      </c>
      <c r="N84" s="37">
        <v>-11739545</v>
      </c>
      <c r="O84" s="37">
        <v>-13748253</v>
      </c>
      <c r="P84" s="37">
        <v>-28799456</v>
      </c>
      <c r="Q84" s="39"/>
      <c r="R84" s="37">
        <v>-2663973</v>
      </c>
      <c r="S84" s="37">
        <v>-4956449</v>
      </c>
      <c r="T84" s="37">
        <v>-6469227</v>
      </c>
      <c r="U84" s="37">
        <v>-14518163</v>
      </c>
      <c r="V84" s="39"/>
      <c r="W84" s="37">
        <v>-1574101</v>
      </c>
      <c r="X84" s="37">
        <v>-11477737</v>
      </c>
      <c r="Y84" s="37">
        <v>-16262006</v>
      </c>
      <c r="Z84" s="37">
        <v>-27784978</v>
      </c>
      <c r="AB84" s="37">
        <v>-5065516</v>
      </c>
      <c r="AC84" s="37">
        <v>-9746917</v>
      </c>
      <c r="AD84" s="37">
        <v>-21276578</v>
      </c>
      <c r="AE84" s="37">
        <v>-38959782</v>
      </c>
      <c r="AG84" s="37">
        <v>-11754300</v>
      </c>
      <c r="AH84" s="37">
        <v>-19599845</v>
      </c>
      <c r="AI84" s="37">
        <v>-29630539</v>
      </c>
      <c r="AJ84" s="37">
        <v>-47566983</v>
      </c>
      <c r="AL84" s="37">
        <v>-5371313</v>
      </c>
      <c r="AM84" s="37">
        <v>-10867589</v>
      </c>
      <c r="AN84" s="37"/>
      <c r="AO84" s="37"/>
    </row>
    <row r="85" spans="1:41" ht="15.75" x14ac:dyDescent="0.25">
      <c r="A85" s="44" t="s">
        <v>32</v>
      </c>
      <c r="B85" s="26"/>
      <c r="C85" s="37"/>
      <c r="D85" s="37"/>
      <c r="E85" s="37"/>
      <c r="F85" s="37"/>
      <c r="G85" s="38"/>
      <c r="H85" s="37"/>
      <c r="I85" s="37"/>
      <c r="J85" s="37"/>
      <c r="K85" s="37"/>
      <c r="L85" s="38"/>
      <c r="M85" s="37"/>
      <c r="N85" s="37"/>
      <c r="O85" s="37"/>
      <c r="P85" s="37"/>
      <c r="Q85" s="39"/>
      <c r="R85" s="37"/>
      <c r="S85" s="37"/>
      <c r="T85" s="37"/>
      <c r="U85" s="37"/>
      <c r="V85" s="39"/>
      <c r="W85" s="37"/>
      <c r="X85" s="37"/>
      <c r="Y85" s="37"/>
      <c r="Z85" s="37"/>
      <c r="AB85" s="37"/>
      <c r="AC85" s="37"/>
      <c r="AD85" s="37"/>
      <c r="AE85" s="37"/>
      <c r="AG85" s="37"/>
      <c r="AH85" s="37">
        <v>-454426</v>
      </c>
      <c r="AI85" s="37"/>
      <c r="AJ85" s="37"/>
      <c r="AL85" s="37"/>
      <c r="AM85" s="37">
        <v>0</v>
      </c>
      <c r="AN85" s="37"/>
      <c r="AO85" s="37"/>
    </row>
    <row r="86" spans="1:41" ht="15.75" x14ac:dyDescent="0.25">
      <c r="A86" s="43" t="s">
        <v>37</v>
      </c>
      <c r="B86" s="26"/>
      <c r="C86" s="37">
        <v>-24473254</v>
      </c>
      <c r="D86" s="37">
        <v>24076494</v>
      </c>
      <c r="E86" s="37">
        <v>0</v>
      </c>
      <c r="F86" s="37">
        <v>177312</v>
      </c>
      <c r="G86" s="38"/>
      <c r="H86" s="37">
        <v>22728739</v>
      </c>
      <c r="I86" s="37">
        <v>22901292</v>
      </c>
      <c r="J86" s="37">
        <v>0</v>
      </c>
      <c r="K86" s="37">
        <v>0</v>
      </c>
      <c r="L86" s="38"/>
      <c r="M86" s="37">
        <v>0</v>
      </c>
      <c r="N86" s="37">
        <v>0</v>
      </c>
      <c r="O86" s="37">
        <v>0</v>
      </c>
      <c r="P86" s="37">
        <v>0</v>
      </c>
      <c r="Q86" s="39"/>
      <c r="R86" s="37">
        <v>0</v>
      </c>
      <c r="S86" s="37">
        <v>0</v>
      </c>
      <c r="T86" s="37">
        <v>0</v>
      </c>
      <c r="U86" s="37">
        <v>0</v>
      </c>
      <c r="V86" s="39"/>
      <c r="W86" s="37">
        <v>0</v>
      </c>
      <c r="X86" s="37">
        <v>0</v>
      </c>
      <c r="Y86" s="37">
        <v>0</v>
      </c>
      <c r="Z86" s="37">
        <v>0</v>
      </c>
      <c r="AB86" s="37">
        <v>0</v>
      </c>
      <c r="AC86" s="37">
        <v>0</v>
      </c>
      <c r="AD86" s="37">
        <v>0</v>
      </c>
      <c r="AE86" s="37">
        <v>0</v>
      </c>
      <c r="AG86" s="37">
        <v>0</v>
      </c>
      <c r="AH86" s="37">
        <v>-100085023</v>
      </c>
      <c r="AI86" s="37">
        <v>0</v>
      </c>
      <c r="AJ86" s="37">
        <v>0</v>
      </c>
      <c r="AL86" s="37">
        <v>0</v>
      </c>
      <c r="AM86" s="37">
        <v>0</v>
      </c>
      <c r="AN86" s="37"/>
      <c r="AO86" s="37"/>
    </row>
    <row r="87" spans="1:41" ht="15.75" x14ac:dyDescent="0.25">
      <c r="A87" s="43" t="s">
        <v>111</v>
      </c>
      <c r="B87" s="26"/>
      <c r="C87" s="37"/>
      <c r="D87" s="37"/>
      <c r="E87" s="37"/>
      <c r="F87" s="37"/>
      <c r="G87" s="38"/>
      <c r="H87" s="37"/>
      <c r="I87" s="37"/>
      <c r="J87" s="37"/>
      <c r="K87" s="37"/>
      <c r="L87" s="38"/>
      <c r="M87" s="37"/>
      <c r="N87" s="37"/>
      <c r="O87" s="37"/>
      <c r="P87" s="37"/>
      <c r="Q87" s="39"/>
      <c r="R87" s="37"/>
      <c r="S87" s="37"/>
      <c r="T87" s="37"/>
      <c r="U87" s="37"/>
      <c r="V87" s="39"/>
      <c r="W87" s="37"/>
      <c r="X87" s="37"/>
      <c r="Y87" s="37"/>
      <c r="Z87" s="37"/>
      <c r="AB87" s="37"/>
      <c r="AC87" s="37"/>
      <c r="AD87" s="37"/>
      <c r="AE87" s="37"/>
      <c r="AG87" s="37"/>
      <c r="AH87" s="37"/>
      <c r="AI87" s="37"/>
      <c r="AJ87" s="37"/>
      <c r="AL87" s="37"/>
      <c r="AM87" s="37"/>
      <c r="AN87" s="37"/>
      <c r="AO87" s="37"/>
    </row>
    <row r="88" spans="1:41" ht="15.75" x14ac:dyDescent="0.25">
      <c r="A88" s="44" t="s">
        <v>136</v>
      </c>
      <c r="B88" s="26"/>
      <c r="C88" s="37">
        <v>0</v>
      </c>
      <c r="D88" s="37">
        <v>358</v>
      </c>
      <c r="E88" s="37">
        <v>0</v>
      </c>
      <c r="F88" s="37">
        <v>0</v>
      </c>
      <c r="G88" s="38"/>
      <c r="H88" s="37">
        <v>0</v>
      </c>
      <c r="I88" s="37">
        <v>0</v>
      </c>
      <c r="J88" s="37">
        <v>0</v>
      </c>
      <c r="K88" s="37">
        <v>0</v>
      </c>
      <c r="L88" s="38"/>
      <c r="M88" s="37">
        <v>0</v>
      </c>
      <c r="N88" s="37">
        <v>0</v>
      </c>
      <c r="O88" s="37">
        <v>0</v>
      </c>
      <c r="P88" s="37">
        <v>0</v>
      </c>
      <c r="Q88" s="39"/>
      <c r="R88" s="37">
        <v>0</v>
      </c>
      <c r="S88" s="37">
        <v>0</v>
      </c>
      <c r="T88" s="37">
        <v>0</v>
      </c>
      <c r="U88" s="37">
        <v>0</v>
      </c>
      <c r="V88" s="39"/>
      <c r="W88" s="37">
        <v>0</v>
      </c>
      <c r="X88" s="37">
        <v>0</v>
      </c>
      <c r="Y88" s="37">
        <v>0</v>
      </c>
      <c r="Z88" s="37">
        <v>0</v>
      </c>
      <c r="AB88" s="37">
        <v>0</v>
      </c>
      <c r="AC88" s="37">
        <v>0</v>
      </c>
      <c r="AD88" s="37">
        <v>0</v>
      </c>
      <c r="AE88" s="37">
        <v>0</v>
      </c>
      <c r="AG88" s="37">
        <v>0</v>
      </c>
      <c r="AH88" s="37">
        <v>0</v>
      </c>
      <c r="AI88" s="37">
        <v>0</v>
      </c>
      <c r="AJ88" s="37">
        <v>0</v>
      </c>
      <c r="AL88" s="37">
        <v>0</v>
      </c>
      <c r="AM88" s="37">
        <v>0</v>
      </c>
      <c r="AN88" s="37"/>
      <c r="AO88" s="37"/>
    </row>
    <row r="89" spans="1:41" ht="15.75" x14ac:dyDescent="0.25">
      <c r="A89" s="44" t="s">
        <v>80</v>
      </c>
      <c r="B89" s="26"/>
      <c r="C89" s="37">
        <v>0</v>
      </c>
      <c r="D89" s="37">
        <v>0</v>
      </c>
      <c r="E89" s="37">
        <v>0</v>
      </c>
      <c r="F89" s="37">
        <v>0</v>
      </c>
      <c r="G89" s="38"/>
      <c r="H89" s="37">
        <v>0</v>
      </c>
      <c r="I89" s="37">
        <v>0</v>
      </c>
      <c r="J89" s="37">
        <v>0</v>
      </c>
      <c r="K89" s="37">
        <v>0</v>
      </c>
      <c r="L89" s="38"/>
      <c r="M89" s="37">
        <v>0</v>
      </c>
      <c r="N89" s="37">
        <v>0</v>
      </c>
      <c r="O89" s="37">
        <v>0</v>
      </c>
      <c r="P89" s="37">
        <v>0</v>
      </c>
      <c r="Q89" s="39"/>
      <c r="R89" s="37">
        <v>0</v>
      </c>
      <c r="S89" s="37">
        <v>0</v>
      </c>
      <c r="T89" s="37">
        <v>0</v>
      </c>
      <c r="U89" s="37">
        <v>0</v>
      </c>
      <c r="V89" s="39"/>
      <c r="W89" s="37">
        <v>0</v>
      </c>
      <c r="X89" s="37">
        <v>0</v>
      </c>
      <c r="Y89" s="37">
        <v>0</v>
      </c>
      <c r="Z89" s="37">
        <v>0</v>
      </c>
      <c r="AB89" s="37">
        <v>0</v>
      </c>
      <c r="AC89" s="37">
        <v>0</v>
      </c>
      <c r="AD89" s="37">
        <v>0</v>
      </c>
      <c r="AE89" s="37">
        <v>0</v>
      </c>
      <c r="AG89" s="37">
        <v>0</v>
      </c>
      <c r="AH89" s="37">
        <v>0</v>
      </c>
      <c r="AI89" s="37">
        <v>0</v>
      </c>
      <c r="AJ89" s="37">
        <v>132352</v>
      </c>
      <c r="AL89" s="37">
        <v>0</v>
      </c>
      <c r="AM89" s="37">
        <v>0</v>
      </c>
      <c r="AN89" s="37"/>
      <c r="AO89" s="37"/>
    </row>
    <row r="90" spans="1:41" ht="15.75" x14ac:dyDescent="0.25">
      <c r="A90" s="44" t="s">
        <v>109</v>
      </c>
      <c r="B90" s="26"/>
      <c r="C90" s="37">
        <v>10030</v>
      </c>
      <c r="D90" s="37">
        <v>28171</v>
      </c>
      <c r="E90" s="37">
        <v>26642</v>
      </c>
      <c r="F90" s="37">
        <v>30585</v>
      </c>
      <c r="G90" s="38"/>
      <c r="H90" s="37">
        <v>40000</v>
      </c>
      <c r="I90" s="37">
        <v>269586</v>
      </c>
      <c r="J90" s="37">
        <v>500</v>
      </c>
      <c r="K90" s="37">
        <v>141993</v>
      </c>
      <c r="L90" s="38"/>
      <c r="M90" s="37">
        <v>5226</v>
      </c>
      <c r="N90" s="37">
        <v>5226</v>
      </c>
      <c r="O90" s="37">
        <v>25726</v>
      </c>
      <c r="P90" s="37">
        <v>96834</v>
      </c>
      <c r="Q90" s="39"/>
      <c r="R90" s="37">
        <v>0</v>
      </c>
      <c r="S90" s="37">
        <v>0</v>
      </c>
      <c r="T90" s="37">
        <v>32200</v>
      </c>
      <c r="U90" s="37">
        <v>1845711</v>
      </c>
      <c r="V90" s="39"/>
      <c r="W90" s="37">
        <v>77500</v>
      </c>
      <c r="X90" s="37">
        <v>166000</v>
      </c>
      <c r="Y90" s="37">
        <v>187367</v>
      </c>
      <c r="Z90" s="37">
        <v>988253</v>
      </c>
      <c r="AB90" s="37">
        <v>1982</v>
      </c>
      <c r="AC90" s="37">
        <v>5602956</v>
      </c>
      <c r="AD90" s="37">
        <v>5603201</v>
      </c>
      <c r="AE90" s="37">
        <v>5725616</v>
      </c>
      <c r="AG90" s="37">
        <v>1082473</v>
      </c>
      <c r="AH90" s="37">
        <v>1119580</v>
      </c>
      <c r="AI90" s="37">
        <v>2625770</v>
      </c>
      <c r="AJ90" s="37">
        <v>26142609</v>
      </c>
      <c r="AL90" s="37">
        <v>5381956</v>
      </c>
      <c r="AM90" s="37">
        <v>5930041</v>
      </c>
      <c r="AN90" s="37"/>
      <c r="AO90" s="37"/>
    </row>
    <row r="91" spans="1:41" ht="15.75" x14ac:dyDescent="0.25">
      <c r="A91" s="44" t="s">
        <v>97</v>
      </c>
      <c r="B91" s="26"/>
      <c r="C91" s="37">
        <v>0</v>
      </c>
      <c r="D91" s="37">
        <v>0</v>
      </c>
      <c r="E91" s="37">
        <v>0</v>
      </c>
      <c r="F91" s="37">
        <v>0</v>
      </c>
      <c r="G91" s="38"/>
      <c r="H91" s="37">
        <v>0</v>
      </c>
      <c r="I91" s="37">
        <v>0</v>
      </c>
      <c r="J91" s="37">
        <v>0</v>
      </c>
      <c r="K91" s="37">
        <v>0</v>
      </c>
      <c r="L91" s="38"/>
      <c r="M91" s="37">
        <v>0</v>
      </c>
      <c r="N91" s="37">
        <v>0</v>
      </c>
      <c r="O91" s="37">
        <v>0</v>
      </c>
      <c r="P91" s="37">
        <v>0</v>
      </c>
      <c r="Q91" s="39"/>
      <c r="R91" s="37">
        <v>0</v>
      </c>
      <c r="S91" s="37">
        <v>1900000</v>
      </c>
      <c r="T91" s="37">
        <v>1900000</v>
      </c>
      <c r="U91" s="37">
        <v>1900000</v>
      </c>
      <c r="V91" s="39"/>
      <c r="W91" s="37">
        <v>0</v>
      </c>
      <c r="X91" s="37">
        <v>0</v>
      </c>
      <c r="Y91" s="37">
        <v>0</v>
      </c>
      <c r="Z91" s="37">
        <v>0</v>
      </c>
      <c r="AB91" s="37">
        <v>360000</v>
      </c>
      <c r="AC91" s="37">
        <v>360000</v>
      </c>
      <c r="AD91" s="37">
        <v>360000</v>
      </c>
      <c r="AE91" s="37">
        <v>360000</v>
      </c>
      <c r="AG91" s="37">
        <v>0</v>
      </c>
      <c r="AH91" s="37">
        <v>0</v>
      </c>
      <c r="AI91" s="37">
        <v>0</v>
      </c>
      <c r="AJ91" s="37">
        <v>8133860</v>
      </c>
      <c r="AL91" s="37">
        <v>395000</v>
      </c>
      <c r="AM91" s="37">
        <v>395000</v>
      </c>
      <c r="AN91" s="37"/>
      <c r="AO91" s="37"/>
    </row>
    <row r="92" spans="1:41" ht="15.75" x14ac:dyDescent="0.25">
      <c r="A92" s="44" t="s">
        <v>33</v>
      </c>
      <c r="B92" s="26"/>
      <c r="C92" s="37">
        <v>0</v>
      </c>
      <c r="D92" s="37">
        <v>0</v>
      </c>
      <c r="E92" s="37">
        <v>0</v>
      </c>
      <c r="F92" s="37">
        <v>0</v>
      </c>
      <c r="G92" s="38"/>
      <c r="H92" s="37">
        <v>0</v>
      </c>
      <c r="I92" s="37">
        <v>0</v>
      </c>
      <c r="J92" s="37">
        <v>0</v>
      </c>
      <c r="K92" s="37">
        <v>0</v>
      </c>
      <c r="L92" s="38"/>
      <c r="M92" s="37">
        <v>0</v>
      </c>
      <c r="N92" s="37">
        <v>0</v>
      </c>
      <c r="O92" s="37">
        <v>0</v>
      </c>
      <c r="P92" s="37">
        <v>0</v>
      </c>
      <c r="Q92" s="39"/>
      <c r="R92" s="37">
        <v>0</v>
      </c>
      <c r="S92" s="37">
        <v>0</v>
      </c>
      <c r="T92" s="37">
        <v>0</v>
      </c>
      <c r="U92" s="37">
        <v>0</v>
      </c>
      <c r="V92" s="39"/>
      <c r="W92" s="37">
        <v>0</v>
      </c>
      <c r="X92" s="37">
        <v>0</v>
      </c>
      <c r="Y92" s="37">
        <v>0</v>
      </c>
      <c r="Z92" s="37">
        <v>0</v>
      </c>
      <c r="AA92">
        <v>0</v>
      </c>
      <c r="AB92" s="37">
        <v>0</v>
      </c>
      <c r="AC92" s="37">
        <v>0</v>
      </c>
      <c r="AD92" s="37">
        <v>0</v>
      </c>
      <c r="AE92" s="37">
        <v>0</v>
      </c>
      <c r="AF92">
        <v>0</v>
      </c>
      <c r="AG92" s="37">
        <v>0</v>
      </c>
      <c r="AH92" s="37">
        <v>0</v>
      </c>
      <c r="AI92" s="37">
        <v>0</v>
      </c>
      <c r="AJ92" s="37">
        <v>12590566</v>
      </c>
      <c r="AL92" s="37">
        <v>0</v>
      </c>
      <c r="AM92" s="37">
        <v>0</v>
      </c>
      <c r="AN92" s="37"/>
      <c r="AO92" s="37"/>
    </row>
    <row r="93" spans="1:41" ht="15.75" x14ac:dyDescent="0.25">
      <c r="A93" s="44" t="s">
        <v>112</v>
      </c>
      <c r="B93" s="26"/>
      <c r="C93" s="37">
        <v>0</v>
      </c>
      <c r="D93" s="37">
        <v>0</v>
      </c>
      <c r="E93" s="37">
        <v>59176</v>
      </c>
      <c r="F93" s="37">
        <v>59176</v>
      </c>
      <c r="G93" s="38"/>
      <c r="H93" s="37">
        <v>0</v>
      </c>
      <c r="I93" s="37">
        <v>0</v>
      </c>
      <c r="J93" s="37">
        <v>0</v>
      </c>
      <c r="K93" s="37">
        <v>0</v>
      </c>
      <c r="L93" s="38"/>
      <c r="M93" s="37">
        <v>88838</v>
      </c>
      <c r="N93" s="37">
        <v>0</v>
      </c>
      <c r="O93" s="37">
        <v>0</v>
      </c>
      <c r="P93" s="37">
        <v>0</v>
      </c>
      <c r="Q93" s="39"/>
      <c r="R93" s="37">
        <v>0</v>
      </c>
      <c r="S93" s="37">
        <v>0</v>
      </c>
      <c r="T93" s="37">
        <v>0</v>
      </c>
      <c r="U93" s="37">
        <v>0</v>
      </c>
      <c r="V93" s="39"/>
      <c r="W93" s="37">
        <v>0</v>
      </c>
      <c r="X93" s="37">
        <v>0</v>
      </c>
      <c r="Y93" s="37">
        <v>0</v>
      </c>
      <c r="Z93" s="37">
        <v>0</v>
      </c>
      <c r="AB93" s="37">
        <v>0</v>
      </c>
      <c r="AC93" s="37">
        <v>-20391</v>
      </c>
      <c r="AD93" s="37"/>
      <c r="AE93" s="37">
        <v>0</v>
      </c>
      <c r="AG93" s="37">
        <v>0</v>
      </c>
      <c r="AH93" s="37">
        <v>0</v>
      </c>
      <c r="AI93" s="37"/>
      <c r="AJ93" s="37">
        <v>0</v>
      </c>
      <c r="AL93" s="37">
        <v>0</v>
      </c>
      <c r="AM93" s="37">
        <v>0</v>
      </c>
      <c r="AN93" s="37"/>
      <c r="AO93" s="37"/>
    </row>
    <row r="94" spans="1:41" ht="15.75" x14ac:dyDescent="0.25">
      <c r="A94" s="44" t="s">
        <v>183</v>
      </c>
      <c r="B94" s="26"/>
      <c r="C94" s="37">
        <v>0</v>
      </c>
      <c r="D94" s="37">
        <v>0</v>
      </c>
      <c r="E94" s="37">
        <v>0</v>
      </c>
      <c r="F94" s="37">
        <v>0</v>
      </c>
      <c r="G94" s="38"/>
      <c r="H94" s="37">
        <v>0</v>
      </c>
      <c r="I94" s="37">
        <v>0</v>
      </c>
      <c r="J94" s="37">
        <v>0</v>
      </c>
      <c r="K94" s="37">
        <v>0</v>
      </c>
      <c r="L94" s="38"/>
      <c r="M94" s="37">
        <v>0</v>
      </c>
      <c r="N94" s="37">
        <v>0</v>
      </c>
      <c r="O94" s="37">
        <v>0</v>
      </c>
      <c r="P94" s="37">
        <v>0</v>
      </c>
      <c r="Q94" s="39">
        <v>0</v>
      </c>
      <c r="R94" s="37">
        <v>0</v>
      </c>
      <c r="S94" s="37">
        <v>0</v>
      </c>
      <c r="T94" s="37">
        <v>0</v>
      </c>
      <c r="U94" s="37">
        <v>0</v>
      </c>
      <c r="V94" s="39"/>
      <c r="W94" s="37">
        <v>0</v>
      </c>
      <c r="X94" s="37">
        <v>0</v>
      </c>
      <c r="Y94" s="37">
        <v>0</v>
      </c>
      <c r="Z94" s="37">
        <v>0</v>
      </c>
      <c r="AB94" s="37">
        <v>0</v>
      </c>
      <c r="AC94" s="37">
        <v>0</v>
      </c>
      <c r="AD94" s="37">
        <v>-20391</v>
      </c>
      <c r="AE94" s="37">
        <v>0</v>
      </c>
      <c r="AG94" s="37">
        <v>0</v>
      </c>
      <c r="AH94" s="37">
        <v>0</v>
      </c>
      <c r="AI94" s="37">
        <v>0</v>
      </c>
      <c r="AJ94" s="37">
        <v>0</v>
      </c>
      <c r="AL94" s="37">
        <v>0</v>
      </c>
      <c r="AM94" s="37">
        <v>0</v>
      </c>
      <c r="AN94" s="37"/>
      <c r="AO94" s="37"/>
    </row>
    <row r="95" spans="1:41" ht="15.75" x14ac:dyDescent="0.25">
      <c r="A95" s="44" t="s">
        <v>113</v>
      </c>
      <c r="B95" s="26"/>
      <c r="C95" s="37">
        <v>0</v>
      </c>
      <c r="D95" s="37">
        <v>0</v>
      </c>
      <c r="E95" s="37">
        <v>0</v>
      </c>
      <c r="F95" s="37">
        <v>0</v>
      </c>
      <c r="G95" s="38"/>
      <c r="H95" s="37">
        <v>0</v>
      </c>
      <c r="I95" s="37">
        <v>299</v>
      </c>
      <c r="J95" s="37">
        <v>0</v>
      </c>
      <c r="K95" s="37">
        <v>-9523266</v>
      </c>
      <c r="L95" s="38"/>
      <c r="M95" s="37">
        <v>8</v>
      </c>
      <c r="N95" s="37">
        <v>8</v>
      </c>
      <c r="O95" s="37">
        <v>8</v>
      </c>
      <c r="P95" s="37">
        <v>0</v>
      </c>
      <c r="Q95" s="39"/>
      <c r="R95" s="37">
        <v>0</v>
      </c>
      <c r="S95" s="37">
        <v>0</v>
      </c>
      <c r="T95" s="37">
        <v>-358</v>
      </c>
      <c r="U95" s="37">
        <v>-360</v>
      </c>
      <c r="V95" s="39"/>
      <c r="W95" s="37">
        <v>0</v>
      </c>
      <c r="X95" s="37">
        <v>1764</v>
      </c>
      <c r="Y95" s="37">
        <v>1764</v>
      </c>
      <c r="Z95" s="37">
        <v>1980</v>
      </c>
      <c r="AB95" s="37">
        <v>0</v>
      </c>
      <c r="AC95" s="37">
        <v>51</v>
      </c>
      <c r="AD95" s="37">
        <v>51</v>
      </c>
      <c r="AE95" s="37">
        <v>0</v>
      </c>
      <c r="AG95" s="37">
        <v>267</v>
      </c>
      <c r="AH95" s="37">
        <v>267</v>
      </c>
      <c r="AI95" s="37">
        <v>-267</v>
      </c>
      <c r="AJ95" s="37">
        <v>267</v>
      </c>
      <c r="AL95" s="37">
        <v>326</v>
      </c>
      <c r="AM95" s="37">
        <v>326</v>
      </c>
      <c r="AN95" s="37"/>
      <c r="AO95" s="37"/>
    </row>
    <row r="96" spans="1:41" ht="15.75" x14ac:dyDescent="0.25">
      <c r="A96" s="44" t="s">
        <v>193</v>
      </c>
      <c r="B96" s="26">
        <v>0</v>
      </c>
      <c r="C96" s="37">
        <v>0</v>
      </c>
      <c r="D96" s="37">
        <v>0</v>
      </c>
      <c r="E96" s="37">
        <v>0</v>
      </c>
      <c r="F96" s="37">
        <v>0</v>
      </c>
      <c r="G96" s="38"/>
      <c r="H96" s="37">
        <v>0</v>
      </c>
      <c r="I96" s="37">
        <v>0</v>
      </c>
      <c r="J96" s="37">
        <v>0</v>
      </c>
      <c r="K96" s="37">
        <v>0</v>
      </c>
      <c r="L96" s="38"/>
      <c r="M96" s="37">
        <v>0</v>
      </c>
      <c r="N96" s="37">
        <v>0</v>
      </c>
      <c r="O96" s="37">
        <v>0</v>
      </c>
      <c r="P96" s="37">
        <v>0</v>
      </c>
      <c r="Q96" s="39"/>
      <c r="R96" s="37">
        <v>0</v>
      </c>
      <c r="S96" s="37">
        <v>0</v>
      </c>
      <c r="T96" s="37">
        <v>0</v>
      </c>
      <c r="U96" s="37">
        <v>0</v>
      </c>
      <c r="V96" s="39">
        <v>0</v>
      </c>
      <c r="W96" s="37">
        <v>0</v>
      </c>
      <c r="X96" s="37">
        <v>0</v>
      </c>
      <c r="Y96" s="37">
        <v>0</v>
      </c>
      <c r="Z96" s="37">
        <v>0</v>
      </c>
      <c r="AB96" s="37">
        <v>0</v>
      </c>
      <c r="AC96" s="37">
        <v>0</v>
      </c>
      <c r="AD96" s="37">
        <v>0</v>
      </c>
      <c r="AE96" s="37">
        <v>0</v>
      </c>
      <c r="AG96" s="37">
        <v>0</v>
      </c>
      <c r="AH96" s="37">
        <v>0</v>
      </c>
      <c r="AI96" s="37">
        <v>0</v>
      </c>
      <c r="AJ96" s="37">
        <v>278294</v>
      </c>
      <c r="AL96" s="37">
        <v>0</v>
      </c>
      <c r="AM96" s="37">
        <v>0</v>
      </c>
      <c r="AN96" s="37"/>
      <c r="AO96" s="37"/>
    </row>
    <row r="97" spans="1:41" ht="15.75" x14ac:dyDescent="0.25">
      <c r="A97" s="44" t="s">
        <v>22</v>
      </c>
      <c r="B97" s="26"/>
      <c r="C97" s="37">
        <v>0</v>
      </c>
      <c r="D97" s="37">
        <v>0</v>
      </c>
      <c r="E97" s="37">
        <v>0</v>
      </c>
      <c r="F97" s="37">
        <v>0</v>
      </c>
      <c r="G97" s="38"/>
      <c r="H97" s="37">
        <v>0</v>
      </c>
      <c r="I97" s="37">
        <v>0</v>
      </c>
      <c r="J97" s="37">
        <v>0</v>
      </c>
      <c r="K97" s="37">
        <v>0</v>
      </c>
      <c r="L97" s="38"/>
      <c r="M97" s="37">
        <v>0</v>
      </c>
      <c r="N97" s="37">
        <v>0</v>
      </c>
      <c r="O97" s="37">
        <v>-601</v>
      </c>
      <c r="P97" s="37">
        <v>0</v>
      </c>
      <c r="Q97" s="39"/>
      <c r="R97" s="37">
        <v>0</v>
      </c>
      <c r="S97" s="37">
        <v>0</v>
      </c>
      <c r="T97" s="37">
        <v>610</v>
      </c>
      <c r="U97" s="37">
        <v>0</v>
      </c>
      <c r="V97" s="39"/>
      <c r="W97" s="37">
        <v>0</v>
      </c>
      <c r="X97" s="37">
        <v>0</v>
      </c>
      <c r="Y97" s="37">
        <v>-1743</v>
      </c>
      <c r="Z97" s="37">
        <v>0</v>
      </c>
      <c r="AB97" s="37">
        <v>0</v>
      </c>
      <c r="AC97" s="37">
        <v>0</v>
      </c>
      <c r="AD97" s="37">
        <v>-51</v>
      </c>
      <c r="AE97" s="37">
        <v>0</v>
      </c>
      <c r="AG97" s="37">
        <v>0</v>
      </c>
      <c r="AH97" s="37">
        <v>0</v>
      </c>
      <c r="AI97" s="37">
        <v>267</v>
      </c>
      <c r="AJ97" s="37">
        <v>0</v>
      </c>
      <c r="AL97" s="37">
        <v>0</v>
      </c>
      <c r="AM97" s="37">
        <v>0</v>
      </c>
      <c r="AN97" s="37"/>
      <c r="AO97" s="37"/>
    </row>
    <row r="98" spans="1:41" ht="15.75" x14ac:dyDescent="0.25">
      <c r="A98" s="44" t="s">
        <v>114</v>
      </c>
      <c r="B98" s="26"/>
      <c r="C98" s="37">
        <v>522650</v>
      </c>
      <c r="D98" s="37">
        <v>78850038</v>
      </c>
      <c r="E98" s="37">
        <v>0</v>
      </c>
      <c r="F98" s="37">
        <v>0</v>
      </c>
      <c r="G98" s="38"/>
      <c r="H98" s="37">
        <v>28480390</v>
      </c>
      <c r="I98" s="37">
        <v>55659257</v>
      </c>
      <c r="J98" s="37">
        <v>57975734</v>
      </c>
      <c r="K98" s="37">
        <v>92715306</v>
      </c>
      <c r="L98" s="38"/>
      <c r="M98" s="37">
        <v>42833626</v>
      </c>
      <c r="N98" s="37">
        <v>43131609</v>
      </c>
      <c r="O98" s="37">
        <v>43168077</v>
      </c>
      <c r="P98" s="37">
        <v>159077477</v>
      </c>
      <c r="Q98" s="39"/>
      <c r="R98" s="37">
        <v>0</v>
      </c>
      <c r="S98" s="37">
        <v>30761791</v>
      </c>
      <c r="T98" s="37">
        <v>37918018</v>
      </c>
      <c r="U98" s="37">
        <v>190614946</v>
      </c>
      <c r="V98" s="39"/>
      <c r="W98" s="37">
        <v>0</v>
      </c>
      <c r="X98" s="37">
        <v>24368378</v>
      </c>
      <c r="Y98" s="37">
        <v>150615607</v>
      </c>
      <c r="Z98" s="37">
        <v>192056864</v>
      </c>
      <c r="AB98" s="37">
        <v>82851120</v>
      </c>
      <c r="AC98" s="37">
        <v>192015204</v>
      </c>
      <c r="AD98" s="37">
        <v>192404844</v>
      </c>
      <c r="AE98" s="37">
        <v>248185306</v>
      </c>
      <c r="AG98" s="37">
        <v>107261215</v>
      </c>
      <c r="AH98" s="37">
        <v>222570310</v>
      </c>
      <c r="AI98" s="37">
        <v>222819115</v>
      </c>
      <c r="AJ98" s="37">
        <v>268636129</v>
      </c>
      <c r="AL98" s="37">
        <v>29871330</v>
      </c>
      <c r="AM98" s="37">
        <v>73289409</v>
      </c>
      <c r="AN98" s="37"/>
      <c r="AO98" s="37"/>
    </row>
    <row r="99" spans="1:41" ht="15.75" x14ac:dyDescent="0.25">
      <c r="A99" s="44" t="s">
        <v>138</v>
      </c>
      <c r="B99" s="26"/>
      <c r="C99" s="37">
        <v>0</v>
      </c>
      <c r="D99" s="37">
        <v>1204633</v>
      </c>
      <c r="E99" s="37">
        <v>0</v>
      </c>
      <c r="F99" s="37">
        <v>228012</v>
      </c>
      <c r="G99" s="38"/>
      <c r="H99" s="37">
        <v>0</v>
      </c>
      <c r="I99" s="37">
        <v>0</v>
      </c>
      <c r="J99" s="37">
        <v>0</v>
      </c>
      <c r="K99" s="37">
        <v>0</v>
      </c>
      <c r="L99" s="38"/>
      <c r="M99" s="37">
        <v>0</v>
      </c>
      <c r="N99" s="37">
        <v>0</v>
      </c>
      <c r="O99" s="37">
        <v>0</v>
      </c>
      <c r="P99" s="37">
        <v>0</v>
      </c>
      <c r="Q99" s="39"/>
      <c r="R99" s="37">
        <v>0</v>
      </c>
      <c r="S99" s="37">
        <v>0</v>
      </c>
      <c r="T99" s="37">
        <v>0</v>
      </c>
      <c r="U99" s="37">
        <v>0</v>
      </c>
      <c r="V99" s="39"/>
      <c r="W99" s="37">
        <v>0</v>
      </c>
      <c r="X99" s="37">
        <v>0</v>
      </c>
      <c r="Y99" s="37">
        <v>0</v>
      </c>
      <c r="Z99" s="37">
        <v>0</v>
      </c>
      <c r="AB99" s="37">
        <v>0</v>
      </c>
      <c r="AC99" s="37">
        <v>0</v>
      </c>
      <c r="AD99" s="37">
        <v>0</v>
      </c>
      <c r="AE99" s="37">
        <v>0</v>
      </c>
      <c r="AG99" s="37">
        <v>0</v>
      </c>
      <c r="AH99" s="37">
        <v>0</v>
      </c>
      <c r="AI99" s="37">
        <v>0</v>
      </c>
      <c r="AJ99" s="37">
        <v>0</v>
      </c>
      <c r="AL99" s="37">
        <v>0</v>
      </c>
      <c r="AM99" s="37">
        <v>0</v>
      </c>
      <c r="AN99" s="37"/>
      <c r="AO99" s="37"/>
    </row>
    <row r="100" spans="1:41" s="16" customFormat="1" ht="15.75" x14ac:dyDescent="0.25">
      <c r="A100" s="93" t="s">
        <v>115</v>
      </c>
      <c r="B100" s="28"/>
      <c r="C100" s="68">
        <v>-82265633</v>
      </c>
      <c r="D100" s="68">
        <v>-42852925</v>
      </c>
      <c r="E100" s="68">
        <v>-71343173</v>
      </c>
      <c r="F100" s="68">
        <v>-157670498</v>
      </c>
      <c r="G100" s="41"/>
      <c r="H100" s="68">
        <v>-32214032</v>
      </c>
      <c r="I100" s="68">
        <v>-145210146</v>
      </c>
      <c r="J100" s="68">
        <v>-90263208</v>
      </c>
      <c r="K100" s="68">
        <v>-229135997</v>
      </c>
      <c r="L100" s="41"/>
      <c r="M100" s="68">
        <v>-61495085</v>
      </c>
      <c r="N100" s="68">
        <v>-275069977</v>
      </c>
      <c r="O100" s="68">
        <v>-478866783</v>
      </c>
      <c r="P100" s="68">
        <v>-627651203</v>
      </c>
      <c r="Q100" s="42"/>
      <c r="R100" s="68">
        <v>-133259377</v>
      </c>
      <c r="S100" s="68">
        <v>-174482835</v>
      </c>
      <c r="T100" s="68">
        <v>-289164833</v>
      </c>
      <c r="U100" s="68">
        <v>-375026755</v>
      </c>
      <c r="V100" s="42"/>
      <c r="W100" s="68">
        <v>-95556661</v>
      </c>
      <c r="X100" s="68">
        <v>-272979411</v>
      </c>
      <c r="Y100" s="68">
        <v>-349753274</v>
      </c>
      <c r="Z100" s="68">
        <v>-564401931</v>
      </c>
      <c r="AB100" s="68">
        <v>-66976281</v>
      </c>
      <c r="AC100" s="68">
        <v>-112321997</v>
      </c>
      <c r="AD100" s="68">
        <v>-292636772</v>
      </c>
      <c r="AE100" s="68">
        <v>-486547725</v>
      </c>
      <c r="AG100" s="68">
        <v>-30056438</v>
      </c>
      <c r="AH100" s="68">
        <v>-141968372</v>
      </c>
      <c r="AI100" s="68">
        <v>-278379896</v>
      </c>
      <c r="AJ100" s="68">
        <v>-400486526</v>
      </c>
      <c r="AL100" s="68">
        <v>-117175490</v>
      </c>
      <c r="AM100" s="68">
        <v>-316458326</v>
      </c>
      <c r="AN100" s="68"/>
      <c r="AO100" s="68"/>
    </row>
    <row r="101" spans="1:41" ht="7.5" customHeight="1" x14ac:dyDescent="0.25">
      <c r="A101" s="44"/>
      <c r="B101" s="26"/>
      <c r="C101" s="37"/>
      <c r="D101" s="37"/>
      <c r="E101" s="37"/>
      <c r="F101" s="37"/>
      <c r="G101" s="38"/>
      <c r="H101" s="37"/>
      <c r="I101" s="37"/>
      <c r="J101" s="37"/>
      <c r="K101" s="37"/>
      <c r="L101" s="38"/>
      <c r="M101" s="37"/>
      <c r="N101" s="37"/>
      <c r="O101" s="37"/>
      <c r="P101" s="37"/>
      <c r="Q101" s="39"/>
      <c r="R101" s="37"/>
      <c r="S101" s="37"/>
      <c r="T101" s="37"/>
      <c r="U101" s="37"/>
      <c r="V101" s="39"/>
      <c r="W101" s="37"/>
      <c r="X101" s="37"/>
      <c r="Y101" s="37"/>
      <c r="Z101" s="37"/>
      <c r="AB101" s="37"/>
      <c r="AC101" s="37"/>
      <c r="AD101" s="37"/>
      <c r="AE101" s="37"/>
      <c r="AG101" s="37"/>
      <c r="AH101" s="37"/>
      <c r="AI101" s="37"/>
      <c r="AJ101" s="37"/>
      <c r="AL101" s="37"/>
      <c r="AM101" s="37"/>
      <c r="AN101" s="37"/>
      <c r="AO101" s="37"/>
    </row>
    <row r="102" spans="1:41" ht="15.75" x14ac:dyDescent="0.25">
      <c r="A102" s="48" t="s">
        <v>116</v>
      </c>
      <c r="B102" s="26"/>
      <c r="C102" s="37"/>
      <c r="D102" s="37"/>
      <c r="E102" s="37"/>
      <c r="F102" s="37"/>
      <c r="G102" s="38"/>
      <c r="H102" s="37"/>
      <c r="I102" s="37"/>
      <c r="J102" s="37"/>
      <c r="K102" s="37"/>
      <c r="L102" s="38"/>
      <c r="M102" s="37"/>
      <c r="N102" s="37"/>
      <c r="O102" s="37"/>
      <c r="P102" s="37"/>
      <c r="Q102" s="39"/>
      <c r="R102" s="37"/>
      <c r="S102" s="37"/>
      <c r="T102" s="37"/>
      <c r="U102" s="37"/>
      <c r="V102" s="39"/>
      <c r="W102" s="37"/>
      <c r="X102" s="37"/>
      <c r="Y102" s="37"/>
      <c r="Z102" s="37"/>
      <c r="AB102" s="37"/>
      <c r="AC102" s="37"/>
      <c r="AD102" s="37"/>
      <c r="AE102" s="37"/>
      <c r="AG102" s="37"/>
      <c r="AH102" s="37"/>
      <c r="AI102" s="37"/>
      <c r="AJ102" s="37"/>
      <c r="AL102" s="37"/>
      <c r="AM102" s="37"/>
      <c r="AN102" s="37"/>
      <c r="AO102" s="37"/>
    </row>
    <row r="103" spans="1:41" ht="15.75" x14ac:dyDescent="0.25">
      <c r="A103" s="44" t="s">
        <v>117</v>
      </c>
      <c r="B103" s="26"/>
      <c r="C103" s="37">
        <v>-144126764</v>
      </c>
      <c r="D103" s="37">
        <v>-275904835</v>
      </c>
      <c r="E103" s="37">
        <v>-54450583</v>
      </c>
      <c r="F103" s="37">
        <v>-243217816</v>
      </c>
      <c r="G103" s="38"/>
      <c r="H103" s="37">
        <v>-67966461</v>
      </c>
      <c r="I103" s="37">
        <v>-266663370</v>
      </c>
      <c r="J103" s="37">
        <v>-58876967</v>
      </c>
      <c r="K103" s="37">
        <v>-232053817</v>
      </c>
      <c r="L103" s="38"/>
      <c r="M103" s="37">
        <v>-61259742</v>
      </c>
      <c r="N103" s="37">
        <v>-212321784</v>
      </c>
      <c r="O103" s="37">
        <v>-278992606</v>
      </c>
      <c r="P103" s="37">
        <v>-420621894</v>
      </c>
      <c r="Q103" s="39"/>
      <c r="R103" s="37">
        <v>-76554984</v>
      </c>
      <c r="S103" s="37">
        <v>-234954137</v>
      </c>
      <c r="T103" s="37">
        <v>-314332272</v>
      </c>
      <c r="U103" s="37">
        <v>-468437748</v>
      </c>
      <c r="V103" s="39"/>
      <c r="W103" s="37">
        <v>-68733144</v>
      </c>
      <c r="X103" s="37">
        <v>-263104293</v>
      </c>
      <c r="Y103" s="37">
        <v>-337762909</v>
      </c>
      <c r="Z103" s="37">
        <v>-535950092</v>
      </c>
      <c r="AB103" s="37">
        <v>-82537255</v>
      </c>
      <c r="AC103" s="37">
        <v>-299889465</v>
      </c>
      <c r="AD103" s="37">
        <v>-380696232</v>
      </c>
      <c r="AE103" s="37">
        <v>-607477074</v>
      </c>
      <c r="AG103" s="37">
        <v>-94912375</v>
      </c>
      <c r="AH103" s="37">
        <v>-297965514</v>
      </c>
      <c r="AI103" s="37">
        <v>-497896827</v>
      </c>
      <c r="AJ103" s="37">
        <v>-712976457</v>
      </c>
      <c r="AL103" s="37">
        <v>-29586394</v>
      </c>
      <c r="AM103" s="37">
        <v>-35532240</v>
      </c>
      <c r="AN103" s="37"/>
      <c r="AO103" s="37"/>
    </row>
    <row r="104" spans="1:41" ht="15.75" x14ac:dyDescent="0.25">
      <c r="A104" s="44" t="s">
        <v>118</v>
      </c>
      <c r="B104" s="26"/>
      <c r="C104" s="38">
        <v>512763185</v>
      </c>
      <c r="D104" s="38">
        <v>884712435</v>
      </c>
      <c r="E104" s="38">
        <v>57411126</v>
      </c>
      <c r="F104" s="38">
        <v>255126086</v>
      </c>
      <c r="G104" s="38"/>
      <c r="H104" s="38">
        <v>63968877</v>
      </c>
      <c r="I104" s="38">
        <v>251147825</v>
      </c>
      <c r="J104" s="38">
        <v>116851325</v>
      </c>
      <c r="K104" s="38">
        <v>589097501</v>
      </c>
      <c r="L104" s="38"/>
      <c r="M104" s="38">
        <v>179961816</v>
      </c>
      <c r="N104" s="38">
        <v>412629104</v>
      </c>
      <c r="O104" s="38">
        <v>1056131225</v>
      </c>
      <c r="P104" s="38">
        <v>1227272924</v>
      </c>
      <c r="Q104" s="39"/>
      <c r="R104" s="38">
        <v>344053347</v>
      </c>
      <c r="S104" s="38">
        <v>952207598</v>
      </c>
      <c r="T104" s="38">
        <v>1082512025</v>
      </c>
      <c r="U104" s="38">
        <v>1115328634</v>
      </c>
      <c r="V104" s="39"/>
      <c r="W104" s="38">
        <v>322141111</v>
      </c>
      <c r="X104" s="38">
        <v>532029815</v>
      </c>
      <c r="Y104" s="38">
        <v>738155464</v>
      </c>
      <c r="Z104" s="38">
        <v>1006673506</v>
      </c>
      <c r="AB104" s="38">
        <v>193542611</v>
      </c>
      <c r="AC104" s="38">
        <v>363248965</v>
      </c>
      <c r="AD104" s="38">
        <v>426562950</v>
      </c>
      <c r="AE104" s="38">
        <v>2102757894</v>
      </c>
      <c r="AG104" s="38">
        <v>829540087</v>
      </c>
      <c r="AH104" s="38">
        <v>985277218</v>
      </c>
      <c r="AI104" s="38">
        <v>1169026168</v>
      </c>
      <c r="AJ104" s="38">
        <v>1740917835</v>
      </c>
      <c r="AL104" s="38">
        <v>325632927</v>
      </c>
      <c r="AM104" s="38">
        <v>568156020</v>
      </c>
      <c r="AN104" s="38"/>
      <c r="AO104" s="38"/>
    </row>
    <row r="105" spans="1:41" ht="15.75" x14ac:dyDescent="0.25">
      <c r="A105" s="44" t="s">
        <v>119</v>
      </c>
      <c r="B105" s="26"/>
      <c r="C105" s="37">
        <v>-474093124</v>
      </c>
      <c r="D105" s="37">
        <v>-661851391</v>
      </c>
      <c r="E105" s="37">
        <v>-29966701</v>
      </c>
      <c r="F105" s="37">
        <v>-193649530</v>
      </c>
      <c r="G105" s="38"/>
      <c r="H105" s="37">
        <v>-545984221</v>
      </c>
      <c r="I105" s="37">
        <v>-614663010</v>
      </c>
      <c r="J105" s="37">
        <v>-31795051</v>
      </c>
      <c r="K105" s="37">
        <v>-424976748</v>
      </c>
      <c r="L105" s="38"/>
      <c r="M105" s="37">
        <v>-42223658</v>
      </c>
      <c r="N105" s="37">
        <v>-94511454</v>
      </c>
      <c r="O105" s="37">
        <v>-259072863</v>
      </c>
      <c r="P105" s="37">
        <v>-1646567015</v>
      </c>
      <c r="Q105" s="39"/>
      <c r="R105" s="37">
        <v>-37827659</v>
      </c>
      <c r="S105" s="37">
        <v>-90613672</v>
      </c>
      <c r="T105" s="37">
        <v>-305589030</v>
      </c>
      <c r="U105" s="37">
        <v>-1615113316</v>
      </c>
      <c r="V105" s="39"/>
      <c r="W105" s="37">
        <v>-361103959</v>
      </c>
      <c r="X105" s="37">
        <v>-445164315</v>
      </c>
      <c r="Y105" s="37">
        <v>-679172896</v>
      </c>
      <c r="Z105" s="37">
        <v>-747116871</v>
      </c>
      <c r="AB105" s="37">
        <v>-74829724</v>
      </c>
      <c r="AC105" s="37">
        <v>-144980309</v>
      </c>
      <c r="AD105" s="37">
        <v>-195306527</v>
      </c>
      <c r="AE105" s="37">
        <v>-277815253</v>
      </c>
      <c r="AG105" s="37">
        <v>-554199478</v>
      </c>
      <c r="AH105" s="37">
        <v>-1039802739</v>
      </c>
      <c r="AI105" s="37">
        <v>-1205050308</v>
      </c>
      <c r="AJ105" s="37">
        <v>-1633702010</v>
      </c>
      <c r="AL105" s="37">
        <v>-444794195</v>
      </c>
      <c r="AM105" s="37">
        <v>-629105039</v>
      </c>
      <c r="AN105" s="37"/>
      <c r="AO105" s="37"/>
    </row>
    <row r="106" spans="1:41" ht="15.75" x14ac:dyDescent="0.25">
      <c r="A106" s="44" t="s">
        <v>120</v>
      </c>
      <c r="B106" s="26"/>
      <c r="C106" s="37">
        <v>0</v>
      </c>
      <c r="D106" s="37">
        <v>0</v>
      </c>
      <c r="E106" s="37">
        <v>0</v>
      </c>
      <c r="F106" s="37">
        <v>0</v>
      </c>
      <c r="G106" s="38"/>
      <c r="H106" s="37">
        <v>505000000</v>
      </c>
      <c r="I106" s="37">
        <v>505000000</v>
      </c>
      <c r="J106" s="37">
        <v>0</v>
      </c>
      <c r="K106" s="37">
        <v>0</v>
      </c>
      <c r="L106" s="38"/>
      <c r="M106" s="37">
        <v>0</v>
      </c>
      <c r="N106" s="37">
        <v>0</v>
      </c>
      <c r="O106" s="37">
        <v>0</v>
      </c>
      <c r="P106" s="37">
        <v>1368211757</v>
      </c>
      <c r="Q106" s="39"/>
      <c r="R106" s="37">
        <v>0</v>
      </c>
      <c r="S106" s="37">
        <v>0</v>
      </c>
      <c r="T106" s="37">
        <v>0</v>
      </c>
      <c r="U106" s="37">
        <v>1060609457</v>
      </c>
      <c r="V106" s="39"/>
      <c r="W106" s="37">
        <v>0</v>
      </c>
      <c r="X106" s="37">
        <v>0</v>
      </c>
      <c r="Y106" s="37">
        <v>0</v>
      </c>
      <c r="Z106" s="37">
        <v>0</v>
      </c>
      <c r="AB106" s="37">
        <v>0</v>
      </c>
      <c r="AC106" s="37">
        <v>0</v>
      </c>
      <c r="AD106" s="37">
        <v>0</v>
      </c>
      <c r="AE106" s="37">
        <f>0</f>
        <v>0</v>
      </c>
      <c r="AG106" s="37">
        <v>0</v>
      </c>
      <c r="AH106" s="37">
        <v>0</v>
      </c>
      <c r="AI106" s="37">
        <v>0</v>
      </c>
      <c r="AJ106" s="37">
        <v>0</v>
      </c>
      <c r="AL106" s="37">
        <v>0</v>
      </c>
      <c r="AM106" s="37">
        <v>0</v>
      </c>
      <c r="AN106" s="37"/>
      <c r="AO106" s="37"/>
    </row>
    <row r="107" spans="1:41" ht="15.75" x14ac:dyDescent="0.25">
      <c r="A107" s="44" t="s">
        <v>121</v>
      </c>
      <c r="B107" s="26"/>
      <c r="C107" s="37">
        <v>0</v>
      </c>
      <c r="D107" s="37">
        <v>0</v>
      </c>
      <c r="E107" s="37">
        <v>0</v>
      </c>
      <c r="F107" s="37">
        <v>0</v>
      </c>
      <c r="G107" s="38"/>
      <c r="H107" s="37">
        <v>0</v>
      </c>
      <c r="I107" s="37">
        <v>0</v>
      </c>
      <c r="J107" s="37">
        <v>0</v>
      </c>
      <c r="K107" s="37">
        <v>0</v>
      </c>
      <c r="L107" s="38"/>
      <c r="M107" s="37">
        <v>-105000000</v>
      </c>
      <c r="N107" s="37">
        <v>-105000000</v>
      </c>
      <c r="O107" s="37">
        <v>-355206000</v>
      </c>
      <c r="P107" s="37">
        <v>-355206000</v>
      </c>
      <c r="Q107" s="39"/>
      <c r="R107" s="37">
        <v>-99821000</v>
      </c>
      <c r="S107" s="37">
        <v>-99821000</v>
      </c>
      <c r="T107" s="37">
        <v>-199821000</v>
      </c>
      <c r="U107" s="37">
        <v>-199821000</v>
      </c>
      <c r="V107" s="39"/>
      <c r="W107" s="37">
        <v>0</v>
      </c>
      <c r="X107" s="37">
        <v>33580</v>
      </c>
      <c r="Y107" s="37">
        <v>0</v>
      </c>
      <c r="Z107" s="37">
        <v>0</v>
      </c>
      <c r="AB107" s="37">
        <v>-120000000</v>
      </c>
      <c r="AC107" s="37">
        <v>-120000000</v>
      </c>
      <c r="AD107" s="37">
        <v>-120000000</v>
      </c>
      <c r="AE107" s="37">
        <v>-230382000</v>
      </c>
      <c r="AG107" s="37">
        <v>-380179000</v>
      </c>
      <c r="AH107" s="37">
        <v>-380179000</v>
      </c>
      <c r="AI107" s="37">
        <v>-380179000</v>
      </c>
      <c r="AJ107" s="37">
        <v>-380179000</v>
      </c>
      <c r="AL107" s="37">
        <v>0</v>
      </c>
      <c r="AM107" s="37">
        <v>0</v>
      </c>
      <c r="AN107" s="37"/>
      <c r="AO107" s="37"/>
    </row>
    <row r="108" spans="1:41" ht="15.75" x14ac:dyDescent="0.25">
      <c r="A108" s="44" t="s">
        <v>22</v>
      </c>
      <c r="B108" s="26"/>
      <c r="C108" s="37">
        <v>0</v>
      </c>
      <c r="D108" s="37">
        <v>-13980638</v>
      </c>
      <c r="E108" s="37">
        <v>0</v>
      </c>
      <c r="F108" s="37">
        <v>0</v>
      </c>
      <c r="G108" s="38"/>
      <c r="H108" s="37">
        <v>-7404759</v>
      </c>
      <c r="I108" s="37">
        <v>-7404701</v>
      </c>
      <c r="J108" s="37">
        <v>0</v>
      </c>
      <c r="K108" s="37">
        <v>-12281809</v>
      </c>
      <c r="L108" s="38"/>
      <c r="M108" s="37">
        <v>-3</v>
      </c>
      <c r="N108" s="37">
        <v>-603</v>
      </c>
      <c r="O108" s="37">
        <v>0</v>
      </c>
      <c r="P108" s="37">
        <v>-1784</v>
      </c>
      <c r="Q108" s="39"/>
      <c r="R108" s="37">
        <v>0</v>
      </c>
      <c r="S108" s="37">
        <v>0</v>
      </c>
      <c r="T108" s="37">
        <v>0</v>
      </c>
      <c r="U108" s="37">
        <v>610</v>
      </c>
      <c r="V108" s="39"/>
      <c r="W108" s="37">
        <v>0</v>
      </c>
      <c r="X108" s="37">
        <v>-1743</v>
      </c>
      <c r="Y108" s="37">
        <v>0</v>
      </c>
      <c r="Z108" s="37">
        <v>-1960</v>
      </c>
      <c r="AB108" s="37">
        <v>0</v>
      </c>
      <c r="AC108" s="37">
        <v>-51</v>
      </c>
      <c r="AD108" s="37">
        <v>0</v>
      </c>
      <c r="AE108" s="37">
        <v>0</v>
      </c>
      <c r="AG108" s="37">
        <v>-267</v>
      </c>
      <c r="AH108" s="37">
        <v>-267</v>
      </c>
      <c r="AI108" s="37">
        <v>0</v>
      </c>
      <c r="AJ108" s="37">
        <v>-267</v>
      </c>
      <c r="AL108" s="37">
        <v>-327</v>
      </c>
      <c r="AM108" s="37">
        <v>-327</v>
      </c>
      <c r="AN108" s="37"/>
      <c r="AO108" s="37"/>
    </row>
    <row r="109" spans="1:41" s="16" customFormat="1" ht="15.75" x14ac:dyDescent="0.25">
      <c r="A109" s="47" t="s">
        <v>137</v>
      </c>
      <c r="B109" s="28"/>
      <c r="C109" s="68">
        <v>-105456703</v>
      </c>
      <c r="D109" s="68">
        <v>-67024429</v>
      </c>
      <c r="E109" s="68">
        <v>-27006158</v>
      </c>
      <c r="F109" s="68">
        <v>-181741260</v>
      </c>
      <c r="G109" s="41"/>
      <c r="H109" s="68">
        <v>-52386564</v>
      </c>
      <c r="I109" s="68">
        <v>-132583256</v>
      </c>
      <c r="J109" s="68">
        <v>26179307</v>
      </c>
      <c r="K109" s="68">
        <v>-80214873</v>
      </c>
      <c r="L109" s="41"/>
      <c r="M109" s="68">
        <v>-28521587</v>
      </c>
      <c r="N109" s="68">
        <v>795263</v>
      </c>
      <c r="O109" s="68">
        <v>162859756</v>
      </c>
      <c r="P109" s="68">
        <v>173087988</v>
      </c>
      <c r="Q109" s="42"/>
      <c r="R109" s="68">
        <v>129849704</v>
      </c>
      <c r="S109" s="68">
        <v>526818789</v>
      </c>
      <c r="T109" s="68">
        <v>262769723</v>
      </c>
      <c r="U109" s="68">
        <v>-107433363</v>
      </c>
      <c r="V109" s="42"/>
      <c r="W109" s="68">
        <v>-107695992</v>
      </c>
      <c r="X109" s="68">
        <v>-176206956</v>
      </c>
      <c r="Y109" s="68">
        <v>-278780341</v>
      </c>
      <c r="Z109" s="68">
        <v>-276395417</v>
      </c>
      <c r="AB109" s="68">
        <v>-83824368</v>
      </c>
      <c r="AC109" s="68">
        <v>-201620860</v>
      </c>
      <c r="AD109" s="68">
        <v>-269439809</v>
      </c>
      <c r="AE109" s="68">
        <v>987083567</v>
      </c>
      <c r="AG109" s="68">
        <v>-199751033</v>
      </c>
      <c r="AH109" s="68">
        <v>-732670302</v>
      </c>
      <c r="AI109" s="68">
        <v>-914099967</v>
      </c>
      <c r="AJ109" s="68">
        <v>-985939899</v>
      </c>
      <c r="AL109" s="68">
        <v>-148747989</v>
      </c>
      <c r="AM109" s="68">
        <v>-96481586</v>
      </c>
      <c r="AN109" s="68"/>
      <c r="AO109" s="68"/>
    </row>
    <row r="110" spans="1:41" ht="15.75" x14ac:dyDescent="0.25">
      <c r="A110" s="44"/>
      <c r="B110" s="26"/>
      <c r="C110" s="37"/>
      <c r="D110" s="37"/>
      <c r="E110" s="37"/>
      <c r="F110" s="37"/>
      <c r="G110" s="38"/>
      <c r="H110" s="37"/>
      <c r="I110" s="37"/>
      <c r="J110" s="37"/>
      <c r="K110" s="37"/>
      <c r="L110" s="38"/>
      <c r="M110" s="37"/>
      <c r="N110" s="37"/>
      <c r="O110" s="37"/>
      <c r="P110" s="37"/>
      <c r="Q110" s="39"/>
      <c r="R110" s="37"/>
      <c r="S110" s="37"/>
      <c r="T110" s="37"/>
      <c r="U110" s="37"/>
      <c r="V110" s="39"/>
      <c r="W110" s="37"/>
      <c r="X110" s="37"/>
      <c r="Y110" s="37"/>
      <c r="Z110" s="37"/>
      <c r="AB110" s="37"/>
      <c r="AC110" s="37"/>
      <c r="AD110" s="37"/>
      <c r="AE110" s="37"/>
      <c r="AG110" s="37"/>
      <c r="AH110" s="37"/>
      <c r="AI110" s="37"/>
      <c r="AJ110" s="37"/>
      <c r="AL110" s="37"/>
      <c r="AM110" s="37"/>
      <c r="AN110" s="37"/>
      <c r="AO110" s="37"/>
    </row>
    <row r="111" spans="1:41" ht="15.75" x14ac:dyDescent="0.25">
      <c r="A111" s="48" t="s">
        <v>122</v>
      </c>
      <c r="B111" s="26"/>
      <c r="C111" s="37">
        <v>-53498065</v>
      </c>
      <c r="D111" s="37">
        <v>-20115099</v>
      </c>
      <c r="E111" s="37">
        <v>-22719996</v>
      </c>
      <c r="F111" s="37">
        <v>-3175862</v>
      </c>
      <c r="G111" s="38"/>
      <c r="H111" s="37">
        <v>30757523</v>
      </c>
      <c r="I111" s="37">
        <v>-305980</v>
      </c>
      <c r="J111" s="37">
        <v>33829386</v>
      </c>
      <c r="K111" s="37">
        <v>89797978</v>
      </c>
      <c r="L111" s="38"/>
      <c r="M111" s="37">
        <v>-70162288</v>
      </c>
      <c r="N111" s="37">
        <v>-50066613</v>
      </c>
      <c r="O111" s="37">
        <v>3872283.131000042</v>
      </c>
      <c r="P111" s="37">
        <v>-34093508</v>
      </c>
      <c r="Q111" s="39"/>
      <c r="R111" s="37">
        <v>177844341</v>
      </c>
      <c r="S111" s="37">
        <v>359148731</v>
      </c>
      <c r="T111" s="37">
        <v>237456974</v>
      </c>
      <c r="U111" s="37">
        <v>193555265</v>
      </c>
      <c r="V111" s="39"/>
      <c r="W111" s="37">
        <v>11371868</v>
      </c>
      <c r="X111" s="37">
        <v>-202162346</v>
      </c>
      <c r="Y111" s="37">
        <v>-97473963</v>
      </c>
      <c r="Z111" s="37">
        <v>-3358119</v>
      </c>
      <c r="AB111" s="37">
        <v>99304400</v>
      </c>
      <c r="AC111" s="37">
        <v>164463479</v>
      </c>
      <c r="AD111" s="37">
        <v>33604579</v>
      </c>
      <c r="AE111" s="37">
        <v>1266745771</v>
      </c>
      <c r="AG111" s="37">
        <v>-614248271</v>
      </c>
      <c r="AH111" s="37">
        <v>-783199821</v>
      </c>
      <c r="AI111" s="37">
        <v>-929923232</v>
      </c>
      <c r="AJ111" s="37">
        <v>-987684927</v>
      </c>
      <c r="AL111" s="37">
        <v>-140045482</v>
      </c>
      <c r="AM111" s="37">
        <v>-66207162</v>
      </c>
      <c r="AN111" s="37"/>
      <c r="AO111" s="37"/>
    </row>
    <row r="112" spans="1:41" ht="15.75" x14ac:dyDescent="0.25">
      <c r="A112" s="48" t="s">
        <v>123</v>
      </c>
      <c r="B112" s="26"/>
      <c r="C112" s="37">
        <v>173906</v>
      </c>
      <c r="D112" s="37">
        <v>-640628</v>
      </c>
      <c r="E112" s="37">
        <v>-1810879</v>
      </c>
      <c r="F112" s="37">
        <v>-1380268</v>
      </c>
      <c r="G112" s="38"/>
      <c r="H112" s="37">
        <v>-4525258</v>
      </c>
      <c r="I112" s="37">
        <v>-1630708</v>
      </c>
      <c r="J112" s="37">
        <v>1670328</v>
      </c>
      <c r="K112" s="37">
        <v>9926053</v>
      </c>
      <c r="L112" s="38"/>
      <c r="M112" s="37">
        <v>-384218</v>
      </c>
      <c r="N112" s="37">
        <v>61191</v>
      </c>
      <c r="O112" s="37">
        <v>7759938</v>
      </c>
      <c r="P112" s="37">
        <v>7353395</v>
      </c>
      <c r="Q112" s="39"/>
      <c r="R112" s="37">
        <v>22511394</v>
      </c>
      <c r="S112" s="37">
        <v>15556751</v>
      </c>
      <c r="T112" s="37">
        <v>19266248</v>
      </c>
      <c r="U112" s="37">
        <v>-26818268</v>
      </c>
      <c r="V112" s="39"/>
      <c r="W112" s="37">
        <v>14869188</v>
      </c>
      <c r="X112" s="37">
        <v>20713610</v>
      </c>
      <c r="Y112" s="37">
        <v>24887514</v>
      </c>
      <c r="Z112" s="37">
        <v>31236322</v>
      </c>
      <c r="AB112" s="37">
        <v>-11111747</v>
      </c>
      <c r="AC112" s="37">
        <v>4891675</v>
      </c>
      <c r="AD112" s="37">
        <v>22666336</v>
      </c>
      <c r="AE112" s="37">
        <v>31465955</v>
      </c>
      <c r="AG112" s="37">
        <v>-10324673</v>
      </c>
      <c r="AH112" s="37">
        <v>-49539246</v>
      </c>
      <c r="AI112" s="37">
        <v>-54855042</v>
      </c>
      <c r="AJ112" s="37">
        <v>-67157087</v>
      </c>
      <c r="AL112" s="37">
        <v>620009</v>
      </c>
      <c r="AM112" s="37">
        <v>13540606</v>
      </c>
      <c r="AN112" s="37"/>
      <c r="AO112" s="37"/>
    </row>
    <row r="113" spans="1:41" ht="15.75" x14ac:dyDescent="0.25">
      <c r="A113" s="48" t="s">
        <v>124</v>
      </c>
      <c r="B113" s="26"/>
      <c r="C113" s="37">
        <v>-135234</v>
      </c>
      <c r="D113" s="37">
        <v>2203178</v>
      </c>
      <c r="E113" s="37">
        <v>1078298</v>
      </c>
      <c r="F113" s="37">
        <v>-6866651</v>
      </c>
      <c r="G113" s="38"/>
      <c r="H113" s="37">
        <v>-117806</v>
      </c>
      <c r="I113" s="37">
        <v>753006</v>
      </c>
      <c r="J113" s="37">
        <v>-2922424</v>
      </c>
      <c r="K113" s="37">
        <v>-6765450</v>
      </c>
      <c r="L113" s="38"/>
      <c r="M113" s="37">
        <v>822100</v>
      </c>
      <c r="N113" s="37">
        <v>-846389</v>
      </c>
      <c r="O113" s="37">
        <v>-2101563</v>
      </c>
      <c r="P113" s="37">
        <v>-2417743</v>
      </c>
      <c r="Q113" s="39"/>
      <c r="R113" s="37">
        <v>1052013</v>
      </c>
      <c r="S113" s="37">
        <v>-4271317</v>
      </c>
      <c r="T113" s="37">
        <v>-3847872</v>
      </c>
      <c r="U113" s="37">
        <v>2164441</v>
      </c>
      <c r="V113" s="39"/>
      <c r="W113" s="37">
        <v>-367002</v>
      </c>
      <c r="X113" s="37">
        <v>210948</v>
      </c>
      <c r="Y113" s="37">
        <v>46311</v>
      </c>
      <c r="Z113" s="37">
        <v>546676</v>
      </c>
      <c r="AB113" s="37">
        <v>60373</v>
      </c>
      <c r="AC113" s="37">
        <v>966159</v>
      </c>
      <c r="AD113" s="37">
        <v>2029588</v>
      </c>
      <c r="AE113" s="37">
        <v>2954856</v>
      </c>
      <c r="AG113" s="37">
        <v>14986571</v>
      </c>
      <c r="AH113" s="37">
        <v>5419587</v>
      </c>
      <c r="AI113" s="37">
        <v>1837380</v>
      </c>
      <c r="AJ113" s="37">
        <v>1816578</v>
      </c>
      <c r="AL113" s="37">
        <v>-315543</v>
      </c>
      <c r="AM113" s="37">
        <v>-488913</v>
      </c>
      <c r="AN113" s="37"/>
      <c r="AO113" s="37"/>
    </row>
    <row r="114" spans="1:41" ht="15.75" x14ac:dyDescent="0.25">
      <c r="A114" s="48" t="s">
        <v>145</v>
      </c>
      <c r="B114" s="26"/>
      <c r="C114" s="37">
        <v>0</v>
      </c>
      <c r="D114" s="37">
        <v>0</v>
      </c>
      <c r="E114" s="37">
        <v>0</v>
      </c>
      <c r="F114" s="37">
        <v>0</v>
      </c>
      <c r="G114" s="38"/>
      <c r="H114" s="37">
        <v>0</v>
      </c>
      <c r="I114" s="37">
        <v>0</v>
      </c>
      <c r="J114" s="37">
        <v>0</v>
      </c>
      <c r="K114" s="37">
        <v>0</v>
      </c>
      <c r="L114" s="38"/>
      <c r="M114" s="37">
        <v>0</v>
      </c>
      <c r="N114" s="37">
        <v>0</v>
      </c>
      <c r="O114" s="37">
        <v>0</v>
      </c>
      <c r="P114" s="37">
        <v>0</v>
      </c>
      <c r="Q114" s="39"/>
      <c r="R114" s="37">
        <v>0</v>
      </c>
      <c r="S114" s="37">
        <v>0</v>
      </c>
      <c r="T114" s="37">
        <v>1371297</v>
      </c>
      <c r="U114" s="37">
        <v>1371297</v>
      </c>
      <c r="V114" s="39"/>
      <c r="W114" s="37">
        <v>0</v>
      </c>
      <c r="X114" s="37">
        <v>0</v>
      </c>
      <c r="Y114" s="37">
        <v>0</v>
      </c>
      <c r="Z114" s="37">
        <v>0</v>
      </c>
      <c r="AB114" s="37">
        <v>0</v>
      </c>
      <c r="AC114" s="37">
        <v>0</v>
      </c>
      <c r="AD114" s="37">
        <v>0</v>
      </c>
      <c r="AE114" s="37">
        <v>0</v>
      </c>
      <c r="AG114" s="37">
        <v>0</v>
      </c>
      <c r="AH114" s="37">
        <v>0</v>
      </c>
      <c r="AI114" s="37">
        <v>0</v>
      </c>
      <c r="AJ114" s="37">
        <v>0</v>
      </c>
      <c r="AL114" s="37">
        <v>0</v>
      </c>
      <c r="AM114" s="37">
        <v>0</v>
      </c>
      <c r="AN114" s="37"/>
      <c r="AO114" s="37"/>
    </row>
    <row r="115" spans="1:41" ht="15.75" x14ac:dyDescent="0.25">
      <c r="A115" s="48" t="s">
        <v>125</v>
      </c>
      <c r="B115" s="26"/>
      <c r="C115" s="37">
        <v>203614992</v>
      </c>
      <c r="D115" s="37">
        <v>203614992</v>
      </c>
      <c r="E115" s="37">
        <v>185062443</v>
      </c>
      <c r="F115" s="37">
        <v>199003763</v>
      </c>
      <c r="G115" s="38"/>
      <c r="H115" s="37">
        <v>187580982</v>
      </c>
      <c r="I115" s="37">
        <v>187580982</v>
      </c>
      <c r="J115" s="37">
        <v>186397300</v>
      </c>
      <c r="K115" s="37">
        <v>186397300</v>
      </c>
      <c r="L115" s="38"/>
      <c r="M115" s="37">
        <v>279355881</v>
      </c>
      <c r="N115" s="37">
        <v>279355881</v>
      </c>
      <c r="O115" s="37">
        <v>279355881</v>
      </c>
      <c r="P115" s="37">
        <v>279355881</v>
      </c>
      <c r="Q115" s="39"/>
      <c r="R115" s="37">
        <v>250198025</v>
      </c>
      <c r="S115" s="37">
        <v>250198028</v>
      </c>
      <c r="T115" s="37">
        <v>250198025</v>
      </c>
      <c r="U115" s="37">
        <v>250198025</v>
      </c>
      <c r="V115" s="39"/>
      <c r="W115" s="37">
        <v>420470760</v>
      </c>
      <c r="X115" s="37">
        <v>420470760</v>
      </c>
      <c r="Y115" s="37">
        <v>420470760</v>
      </c>
      <c r="Z115" s="37">
        <v>399423786</v>
      </c>
      <c r="AB115" s="37">
        <v>427848665</v>
      </c>
      <c r="AC115" s="37">
        <v>427848665</v>
      </c>
      <c r="AD115" s="37">
        <v>427848665</v>
      </c>
      <c r="AE115" s="37">
        <v>427848665</v>
      </c>
      <c r="AG115" s="37">
        <v>1729015247</v>
      </c>
      <c r="AH115" s="37">
        <v>1729015247</v>
      </c>
      <c r="AI115" s="37">
        <v>1729015247</v>
      </c>
      <c r="AJ115" s="37">
        <v>1729015247</v>
      </c>
      <c r="AL115" s="37">
        <v>675989811</v>
      </c>
      <c r="AM115" s="37">
        <v>675989811</v>
      </c>
      <c r="AN115" s="37"/>
      <c r="AO115" s="37"/>
    </row>
    <row r="116" spans="1:41" s="16" customFormat="1" ht="16.5" thickBot="1" x14ac:dyDescent="0.3">
      <c r="A116" s="47" t="s">
        <v>126</v>
      </c>
      <c r="B116" s="28"/>
      <c r="C116" s="76">
        <v>150155599</v>
      </c>
      <c r="D116" s="76">
        <v>185062443</v>
      </c>
      <c r="E116" s="76">
        <v>161609866</v>
      </c>
      <c r="F116" s="76">
        <v>187580982</v>
      </c>
      <c r="G116" s="41"/>
      <c r="H116" s="76">
        <v>213695441</v>
      </c>
      <c r="I116" s="76">
        <v>186397300</v>
      </c>
      <c r="J116" s="76">
        <v>218974590</v>
      </c>
      <c r="K116" s="76">
        <v>279355881</v>
      </c>
      <c r="L116" s="41"/>
      <c r="M116" s="76">
        <v>209631475</v>
      </c>
      <c r="N116" s="76">
        <v>228504070</v>
      </c>
      <c r="O116" s="76">
        <v>288886539.13100004</v>
      </c>
      <c r="P116" s="76">
        <v>250198025</v>
      </c>
      <c r="Q116" s="42"/>
      <c r="R116" s="76">
        <v>451605773</v>
      </c>
      <c r="S116" s="76">
        <v>620632193</v>
      </c>
      <c r="T116" s="76">
        <v>504444672</v>
      </c>
      <c r="U116" s="76">
        <v>420470760</v>
      </c>
      <c r="V116" s="42"/>
      <c r="W116" s="76">
        <v>446344814</v>
      </c>
      <c r="X116" s="76">
        <v>239232972</v>
      </c>
      <c r="Y116" s="76">
        <v>347930622</v>
      </c>
      <c r="Z116" s="76">
        <v>427848665</v>
      </c>
      <c r="AB116" s="76">
        <v>516101691</v>
      </c>
      <c r="AC116" s="76">
        <v>598169978</v>
      </c>
      <c r="AD116" s="76">
        <v>486149168</v>
      </c>
      <c r="AE116" s="76">
        <v>1729015247</v>
      </c>
      <c r="AG116" s="76">
        <v>1119428874</v>
      </c>
      <c r="AH116" s="76">
        <v>901695767</v>
      </c>
      <c r="AI116" s="76">
        <v>746074353</v>
      </c>
      <c r="AJ116" s="76">
        <v>675989811</v>
      </c>
      <c r="AL116" s="76">
        <v>536248795</v>
      </c>
      <c r="AM116" s="76">
        <v>622834342</v>
      </c>
      <c r="AN116" s="76"/>
      <c r="AO116" s="76"/>
    </row>
    <row r="117" spans="1:41" ht="16.5" thickTop="1" x14ac:dyDescent="0.25">
      <c r="U117" t="s">
        <v>127</v>
      </c>
      <c r="AB117" s="37"/>
      <c r="AG117" s="37"/>
    </row>
  </sheetData>
  <mergeCells count="8">
    <mergeCell ref="AL6:AO6"/>
    <mergeCell ref="AG6:AJ6"/>
    <mergeCell ref="AB6:AE6"/>
    <mergeCell ref="W6:Z6"/>
    <mergeCell ref="C6:F6"/>
    <mergeCell ref="H6:K6"/>
    <mergeCell ref="M6:P6"/>
    <mergeCell ref="R6:U6"/>
  </mergeCell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2BECC-4861-4DC9-8A9A-4DEE3EB43A9E}">
  <dimension ref="A2:BR50"/>
  <sheetViews>
    <sheetView showGridLines="0" zoomScale="85" zoomScaleNormal="85" workbookViewId="0">
      <pane xSplit="1" topLeftCell="BM1" activePane="topRight" state="frozen"/>
      <selection pane="topRight" activeCell="BR5" sqref="BR5"/>
    </sheetView>
  </sheetViews>
  <sheetFormatPr baseColWidth="10" defaultRowHeight="15" customHeight="1" outlineLevelRow="1" x14ac:dyDescent="0.25"/>
  <cols>
    <col min="1" max="1" width="27.140625" bestFit="1" customWidth="1"/>
    <col min="2" max="2" width="27.140625" customWidth="1"/>
    <col min="3" max="3" width="27.42578125" customWidth="1"/>
    <col min="4" max="4" width="16.85546875" customWidth="1"/>
    <col min="5" max="5" width="6.7109375" customWidth="1"/>
    <col min="6" max="6" width="27.42578125" customWidth="1"/>
    <col min="7" max="7" width="15.5703125" customWidth="1"/>
    <col min="8" max="8" width="6.7109375" customWidth="1"/>
    <col min="9" max="9" width="27.42578125" customWidth="1"/>
    <col min="10" max="10" width="15.5703125" customWidth="1"/>
    <col min="11" max="11" width="6.7109375" customWidth="1"/>
    <col min="12" max="12" width="27.42578125" customWidth="1"/>
    <col min="13" max="13" width="18" customWidth="1"/>
    <col min="14" max="14" width="6.7109375" customWidth="1"/>
    <col min="15" max="15" width="27.42578125" customWidth="1"/>
    <col min="16" max="16" width="18.5703125" customWidth="1"/>
    <col min="17" max="17" width="6.7109375" customWidth="1"/>
    <col min="18" max="18" width="27.42578125" customWidth="1"/>
    <col min="19" max="19" width="15.5703125" customWidth="1"/>
    <col min="20" max="20" width="6.7109375" customWidth="1"/>
    <col min="21" max="21" width="23.7109375" customWidth="1"/>
    <col min="22" max="22" width="15.5703125" customWidth="1"/>
    <col min="23" max="23" width="6.7109375" customWidth="1"/>
    <col min="24" max="24" width="23.7109375" customWidth="1"/>
    <col min="25" max="25" width="15.5703125" customWidth="1"/>
    <col min="26" max="26" width="6.7109375" customWidth="1"/>
    <col min="27" max="27" width="23.7109375" customWidth="1"/>
    <col min="28" max="28" width="15.5703125" customWidth="1"/>
    <col min="29" max="29" width="6.7109375" customWidth="1"/>
    <col min="30" max="30" width="23.85546875" customWidth="1"/>
    <col min="31" max="31" width="15.7109375" customWidth="1"/>
    <col min="32" max="32" width="6.7109375" customWidth="1"/>
    <col min="33" max="33" width="27.42578125" customWidth="1"/>
    <col min="34" max="34" width="15.7109375" customWidth="1"/>
    <col min="35" max="35" width="6.7109375" customWidth="1"/>
    <col min="36" max="36" width="27.42578125" customWidth="1"/>
    <col min="37" max="37" width="15.7109375" customWidth="1"/>
    <col min="38" max="38" width="6.7109375" customWidth="1"/>
    <col min="39" max="39" width="27.42578125" customWidth="1"/>
    <col min="40" max="40" width="19.42578125" customWidth="1"/>
    <col min="41" max="41" width="6.7109375" customWidth="1"/>
    <col min="42" max="42" width="27.42578125" customWidth="1"/>
    <col min="43" max="43" width="19.42578125" customWidth="1"/>
    <col min="44" max="44" width="6.7109375" customWidth="1"/>
    <col min="45" max="45" width="27.42578125" customWidth="1"/>
    <col min="46" max="46" width="18.5703125" customWidth="1"/>
    <col min="47" max="47" width="6.5703125" customWidth="1"/>
    <col min="48" max="48" width="25.28515625" customWidth="1"/>
    <col min="49" max="49" width="17.140625" customWidth="1"/>
    <col min="50" max="50" width="11.42578125" customWidth="1"/>
    <col min="51" max="51" width="17.5703125" customWidth="1"/>
    <col min="52" max="52" width="16.7109375" customWidth="1"/>
    <col min="53" max="53" width="11.42578125" customWidth="1"/>
    <col min="54" max="54" width="17.5703125" customWidth="1"/>
    <col min="55" max="55" width="28" customWidth="1"/>
    <col min="57" max="57" width="17.5703125" customWidth="1"/>
    <col min="58" max="58" width="20.42578125" customWidth="1"/>
    <col min="60" max="60" width="25" bestFit="1" customWidth="1"/>
    <col min="61" max="61" width="24.5703125" bestFit="1" customWidth="1"/>
    <col min="63" max="64" width="22.5703125" customWidth="1"/>
    <col min="66" max="67" width="22.5703125" customWidth="1"/>
    <col min="69" max="69" width="24.85546875" customWidth="1"/>
    <col min="70" max="70" width="25.5703125" customWidth="1"/>
  </cols>
  <sheetData>
    <row r="2" spans="1:70" ht="15" customHeight="1" x14ac:dyDescent="0.25">
      <c r="AE2" s="36"/>
    </row>
    <row r="5" spans="1:70" ht="15" customHeight="1" x14ac:dyDescent="0.25">
      <c r="D5" s="97">
        <v>43070</v>
      </c>
      <c r="E5" s="97"/>
      <c r="G5" s="97">
        <v>43435</v>
      </c>
      <c r="H5" s="97"/>
      <c r="J5" s="97">
        <v>43525</v>
      </c>
      <c r="K5" s="97"/>
      <c r="M5" s="97">
        <v>43617</v>
      </c>
      <c r="N5" s="97"/>
      <c r="P5" s="97">
        <v>43709</v>
      </c>
      <c r="Q5" s="97"/>
      <c r="S5" s="97">
        <v>43800</v>
      </c>
      <c r="T5" s="97"/>
      <c r="U5" s="97"/>
      <c r="V5" s="97">
        <v>43891</v>
      </c>
      <c r="W5" s="97"/>
      <c r="X5" s="97"/>
      <c r="Y5" s="97">
        <v>43983</v>
      </c>
      <c r="Z5" s="97"/>
      <c r="AA5" s="97"/>
      <c r="AB5" s="97">
        <v>44075</v>
      </c>
      <c r="AC5" s="97"/>
      <c r="AE5" s="97">
        <v>44166</v>
      </c>
      <c r="AF5" s="97"/>
      <c r="AG5" s="97"/>
      <c r="AH5" s="97">
        <v>44256</v>
      </c>
      <c r="AI5" s="97"/>
      <c r="AJ5" s="97"/>
      <c r="AK5" s="97">
        <v>44348</v>
      </c>
      <c r="AL5" s="97"/>
      <c r="AM5" s="97"/>
      <c r="AN5" s="97">
        <v>44440</v>
      </c>
      <c r="AO5" s="97"/>
      <c r="AP5" s="97"/>
      <c r="AQ5" s="97">
        <v>44531</v>
      </c>
      <c r="AR5" s="97"/>
      <c r="AS5" s="97"/>
      <c r="AT5" s="97">
        <v>44621</v>
      </c>
      <c r="AU5" s="97"/>
      <c r="AV5" s="97"/>
      <c r="AW5" s="97">
        <v>44713</v>
      </c>
      <c r="AY5" s="97"/>
      <c r="AZ5" s="97">
        <v>44805</v>
      </c>
      <c r="BB5" s="97"/>
      <c r="BC5" s="97">
        <v>44896</v>
      </c>
      <c r="BE5" s="97"/>
      <c r="BF5" s="97">
        <v>44986</v>
      </c>
      <c r="BH5" s="97"/>
      <c r="BI5" s="97">
        <v>45078</v>
      </c>
      <c r="BK5" s="97"/>
      <c r="BL5" s="97">
        <v>45170</v>
      </c>
      <c r="BN5" s="97"/>
      <c r="BO5" s="97">
        <v>45261</v>
      </c>
      <c r="BQ5" s="97"/>
      <c r="BR5" s="97">
        <v>45352</v>
      </c>
    </row>
    <row r="6" spans="1:70" ht="15" customHeight="1" x14ac:dyDescent="0.25">
      <c r="D6" s="98"/>
      <c r="E6" s="98"/>
      <c r="G6" s="98"/>
      <c r="H6" s="98"/>
      <c r="J6" s="98"/>
      <c r="K6" s="98"/>
      <c r="M6" s="98"/>
      <c r="N6" s="98"/>
      <c r="P6" s="98"/>
      <c r="Q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Y6" s="98"/>
      <c r="AZ6" s="98"/>
      <c r="BB6" s="98"/>
      <c r="BC6" s="98"/>
      <c r="BE6" s="98"/>
      <c r="BF6" s="98"/>
      <c r="BH6" s="98"/>
      <c r="BI6" s="98"/>
      <c r="BK6" s="98"/>
      <c r="BL6" s="98"/>
      <c r="BN6" s="98"/>
      <c r="BO6" s="98"/>
      <c r="BQ6" s="98"/>
      <c r="BR6" s="98"/>
    </row>
    <row r="7" spans="1:70" ht="15.75" x14ac:dyDescent="0.25">
      <c r="A7" s="99" t="s">
        <v>155</v>
      </c>
      <c r="B7" s="99"/>
      <c r="D7" s="100">
        <v>2235223798.7399998</v>
      </c>
      <c r="E7" s="100"/>
      <c r="G7" s="100">
        <v>2740963844.8870001</v>
      </c>
      <c r="H7" s="100"/>
      <c r="J7" s="100">
        <v>2634990730.4520001</v>
      </c>
      <c r="K7" s="100"/>
      <c r="M7" s="100">
        <v>2635604050.1609998</v>
      </c>
      <c r="N7" s="100"/>
      <c r="P7" s="100">
        <v>2384409442.7779999</v>
      </c>
      <c r="Q7" s="100"/>
      <c r="S7" s="100">
        <v>3687397282</v>
      </c>
      <c r="T7" s="100"/>
      <c r="U7" s="100"/>
      <c r="V7" s="100">
        <v>3909520429</v>
      </c>
      <c r="W7" s="100"/>
      <c r="X7" s="100"/>
      <c r="Y7" s="100">
        <v>3775340738</v>
      </c>
      <c r="Z7" s="100"/>
      <c r="AA7" s="100"/>
      <c r="AB7" s="100">
        <v>3728885594</v>
      </c>
      <c r="AC7" s="100"/>
      <c r="AE7" s="100">
        <v>4551029663</v>
      </c>
      <c r="AF7" s="100"/>
      <c r="AG7" s="100"/>
      <c r="AH7" s="100">
        <v>4705400037</v>
      </c>
      <c r="AI7" s="100"/>
      <c r="AJ7" s="100"/>
      <c r="AK7" s="100">
        <v>4733784858</v>
      </c>
      <c r="AL7" s="100"/>
      <c r="AM7" s="100"/>
      <c r="AN7" s="100">
        <v>4802815799</v>
      </c>
      <c r="AO7" s="100"/>
      <c r="AP7" s="100"/>
      <c r="AQ7" s="100">
        <v>4865928666</v>
      </c>
      <c r="AR7" s="100"/>
      <c r="AS7" s="100"/>
      <c r="AT7" s="100">
        <v>4667738748</v>
      </c>
      <c r="AU7" s="100"/>
      <c r="AV7" s="100"/>
      <c r="AW7" s="100">
        <v>4878051811.7390003</v>
      </c>
      <c r="AY7" s="100"/>
      <c r="AZ7" s="100">
        <v>5152142827.3920002</v>
      </c>
      <c r="BB7" s="100"/>
      <c r="BC7" s="100">
        <v>5138337236.9139996</v>
      </c>
      <c r="BE7" s="100"/>
      <c r="BF7" s="100">
        <v>4714230449.3950005</v>
      </c>
      <c r="BH7" s="100"/>
      <c r="BI7" s="100">
        <v>4472353344</v>
      </c>
      <c r="BK7" s="100"/>
      <c r="BL7" s="100">
        <v>4450147003.493</v>
      </c>
      <c r="BN7" s="100"/>
      <c r="BO7" s="100">
        <v>4305897860</v>
      </c>
      <c r="BQ7" s="100"/>
      <c r="BR7" s="100">
        <v>4349535399.6490002</v>
      </c>
    </row>
    <row r="8" spans="1:70" ht="15.75" x14ac:dyDescent="0.25">
      <c r="A8" s="99" t="s">
        <v>156</v>
      </c>
      <c r="B8" s="99"/>
      <c r="D8" s="100">
        <v>2021380533.2980001</v>
      </c>
      <c r="E8" s="100"/>
      <c r="G8" s="100">
        <v>1970815801</v>
      </c>
      <c r="H8" s="100"/>
      <c r="J8" s="100">
        <v>2292507521.1440001</v>
      </c>
      <c r="K8" s="100"/>
      <c r="M8" s="100">
        <v>2515330011.9130001</v>
      </c>
      <c r="N8" s="100"/>
      <c r="P8" s="100">
        <v>3119607629.5039997</v>
      </c>
      <c r="Q8" s="100"/>
      <c r="S8" s="100">
        <v>1890080436</v>
      </c>
      <c r="T8" s="100"/>
      <c r="U8" s="100"/>
      <c r="V8" s="100">
        <v>2334730801</v>
      </c>
      <c r="W8" s="100"/>
      <c r="X8" s="100"/>
      <c r="Y8" s="100">
        <v>2857491521</v>
      </c>
      <c r="Z8" s="100"/>
      <c r="AA8" s="100"/>
      <c r="AB8" s="100">
        <v>2886284690</v>
      </c>
      <c r="AC8" s="100"/>
      <c r="AE8" s="100">
        <v>1551662609</v>
      </c>
      <c r="AF8" s="100"/>
      <c r="AG8" s="100"/>
      <c r="AH8" s="100">
        <v>1577537709</v>
      </c>
      <c r="AI8" s="100"/>
      <c r="AJ8" s="100"/>
      <c r="AK8" s="100">
        <v>1741586854</v>
      </c>
      <c r="AL8" s="100"/>
      <c r="AM8" s="100"/>
      <c r="AN8" s="100">
        <v>1740568613</v>
      </c>
      <c r="AO8" s="100"/>
      <c r="AP8" s="100"/>
      <c r="AQ8" s="100">
        <v>2012140716</v>
      </c>
      <c r="AR8" s="100"/>
      <c r="AS8" s="100"/>
      <c r="AT8" s="100">
        <v>2141157634</v>
      </c>
      <c r="AU8" s="100"/>
      <c r="AV8" s="100"/>
      <c r="AW8" s="100">
        <v>2360311522.3099999</v>
      </c>
      <c r="AY8" s="100"/>
      <c r="AZ8" s="100">
        <v>2517887752.836</v>
      </c>
      <c r="BB8" s="100"/>
      <c r="BC8" s="100">
        <v>4235588473.0339999</v>
      </c>
      <c r="BE8" s="100"/>
      <c r="BF8" s="100">
        <v>4536258541.7089996</v>
      </c>
      <c r="BH8" s="100"/>
      <c r="BI8" s="100">
        <v>4102816327.763</v>
      </c>
      <c r="BK8" s="100"/>
      <c r="BL8" s="100">
        <v>4117512975.2940001</v>
      </c>
      <c r="BN8" s="100"/>
      <c r="BO8" s="100">
        <v>4215766335.2789998</v>
      </c>
      <c r="BQ8" s="100"/>
      <c r="BR8" s="100">
        <v>4141871368.3520002</v>
      </c>
    </row>
    <row r="9" spans="1:70" ht="15.75" x14ac:dyDescent="0.25">
      <c r="A9" s="99" t="s">
        <v>157</v>
      </c>
      <c r="B9" s="99"/>
      <c r="D9" s="100">
        <v>800104373.96199965</v>
      </c>
      <c r="E9" s="100"/>
      <c r="G9" s="100">
        <v>791564425</v>
      </c>
      <c r="H9" s="100"/>
      <c r="J9" s="100">
        <v>756696489.30299997</v>
      </c>
      <c r="K9" s="100"/>
      <c r="M9" s="100">
        <v>746080817.52999997</v>
      </c>
      <c r="N9" s="100"/>
      <c r="P9" s="100">
        <v>788715438.02999997</v>
      </c>
      <c r="Q9" s="100"/>
      <c r="S9" s="100">
        <v>723890745</v>
      </c>
      <c r="T9" s="100"/>
      <c r="U9" s="100"/>
      <c r="V9" s="100">
        <v>871159102</v>
      </c>
      <c r="W9" s="100"/>
      <c r="X9" s="100"/>
      <c r="Y9" s="100">
        <v>784149388</v>
      </c>
      <c r="Z9" s="100"/>
      <c r="AA9" s="100"/>
      <c r="AB9" s="100">
        <v>782288779</v>
      </c>
      <c r="AC9" s="100"/>
      <c r="AE9" s="100">
        <v>672507850</v>
      </c>
      <c r="AF9" s="100"/>
      <c r="AG9" s="100"/>
      <c r="AH9" s="100">
        <v>697407392</v>
      </c>
      <c r="AI9" s="100"/>
      <c r="AJ9" s="100"/>
      <c r="AK9" s="100">
        <v>685867710</v>
      </c>
      <c r="AL9" s="100"/>
      <c r="AM9" s="100"/>
      <c r="AN9" s="100">
        <v>671275688</v>
      </c>
      <c r="AO9" s="100"/>
      <c r="AP9" s="100"/>
      <c r="AQ9" s="100">
        <v>673068243</v>
      </c>
      <c r="AR9" s="100"/>
      <c r="AS9" s="100"/>
      <c r="AT9" s="100">
        <v>609052956.57599998</v>
      </c>
      <c r="AU9" s="100"/>
      <c r="AV9" s="100"/>
      <c r="AW9" s="100">
        <v>643384946.28199995</v>
      </c>
      <c r="AY9" s="100"/>
      <c r="AZ9" s="100">
        <v>677375898.03100002</v>
      </c>
      <c r="BB9" s="100"/>
      <c r="BC9" s="100">
        <v>673329951.67400002</v>
      </c>
      <c r="BE9" s="100"/>
      <c r="BF9" s="100">
        <v>615488499.78199995</v>
      </c>
      <c r="BH9" s="100"/>
      <c r="BI9" s="100">
        <v>520950505.23699999</v>
      </c>
      <c r="BK9" s="100"/>
      <c r="BL9" s="100">
        <v>472884775.87300003</v>
      </c>
      <c r="BN9" s="100"/>
      <c r="BO9" s="100">
        <v>913670671.72099996</v>
      </c>
      <c r="BQ9" s="100"/>
      <c r="BR9" s="100">
        <v>897223808.10099995</v>
      </c>
    </row>
    <row r="10" spans="1:70" s="21" customFormat="1" ht="15.75" x14ac:dyDescent="0.25">
      <c r="A10" s="19" t="s">
        <v>158</v>
      </c>
      <c r="B10" s="19"/>
      <c r="C10" s="19"/>
      <c r="D10" s="19">
        <f>+D7+D8+D9</f>
        <v>5056708706</v>
      </c>
      <c r="E10" s="19"/>
      <c r="F10" s="20"/>
      <c r="G10" s="19">
        <f>+G7+G8+G9</f>
        <v>5503344070.8870001</v>
      </c>
      <c r="H10" s="19"/>
      <c r="I10" s="20"/>
      <c r="J10" s="19">
        <f>+J7+J8+J9</f>
        <v>5684194740.8990002</v>
      </c>
      <c r="K10" s="19"/>
      <c r="L10" s="20"/>
      <c r="M10" s="19">
        <f>+M7+M8+M9</f>
        <v>5897014879.6039991</v>
      </c>
      <c r="N10" s="19"/>
      <c r="O10" s="20"/>
      <c r="P10" s="19">
        <f>+P7+P8+P9</f>
        <v>6292732510.3119993</v>
      </c>
      <c r="Q10" s="19"/>
      <c r="R10" s="19"/>
      <c r="S10" s="19">
        <f>+S7+S8+S9</f>
        <v>6301368463</v>
      </c>
      <c r="T10" s="19"/>
      <c r="U10" s="19"/>
      <c r="V10" s="19">
        <f>+V7+V8+V9</f>
        <v>7115410332</v>
      </c>
      <c r="W10" s="19"/>
      <c r="X10" s="19"/>
      <c r="Y10" s="19">
        <f>+Y7+Y8+Y9</f>
        <v>7416981647</v>
      </c>
      <c r="Z10" s="19"/>
      <c r="AA10" s="19"/>
      <c r="AB10" s="19">
        <f>+AB7+AB8+AB9</f>
        <v>7397459063</v>
      </c>
      <c r="AC10" s="19"/>
      <c r="AD10" s="19"/>
      <c r="AE10" s="19">
        <f>+AE7+AE8+AE9</f>
        <v>6775200122</v>
      </c>
      <c r="AF10" s="19"/>
      <c r="AG10" s="19"/>
      <c r="AH10" s="19">
        <v>6980345138</v>
      </c>
      <c r="AI10" s="19"/>
      <c r="AJ10" s="19"/>
      <c r="AK10" s="19">
        <f>SUM(AK7:AK9)</f>
        <v>7161239422</v>
      </c>
      <c r="AL10" s="19"/>
      <c r="AM10" s="19"/>
      <c r="AN10" s="19">
        <f>SUM(AN7:AN9)</f>
        <v>7214660100</v>
      </c>
      <c r="AO10" s="19"/>
      <c r="AP10" s="19"/>
      <c r="AQ10" s="19">
        <f>SUM(AQ7:AQ9)</f>
        <v>7551137625</v>
      </c>
      <c r="AR10" s="19"/>
      <c r="AS10" s="19"/>
      <c r="AT10" s="19">
        <f>SUM(AT7:AT9)</f>
        <v>7417949338.5760002</v>
      </c>
      <c r="AU10" s="19"/>
      <c r="AV10" s="19"/>
      <c r="AW10" s="19">
        <v>7881748280.3309994</v>
      </c>
      <c r="AY10" s="19"/>
      <c r="AZ10" s="19">
        <v>8347406478.2590008</v>
      </c>
      <c r="BB10" s="19"/>
      <c r="BC10" s="19">
        <v>10047255661.622</v>
      </c>
      <c r="BE10" s="19"/>
      <c r="BF10" s="19">
        <v>9865977490.8859997</v>
      </c>
      <c r="BH10" s="19"/>
      <c r="BI10" s="19">
        <v>9096120177</v>
      </c>
      <c r="BK10" s="19"/>
      <c r="BL10" s="19">
        <v>9040544754.6599998</v>
      </c>
      <c r="BN10" s="19"/>
      <c r="BO10" s="19">
        <v>9435334867</v>
      </c>
      <c r="BQ10" s="19"/>
      <c r="BR10" s="19">
        <v>9388630576.1020012</v>
      </c>
    </row>
    <row r="11" spans="1:70" ht="15.75" x14ac:dyDescent="0.25">
      <c r="A11" s="99" t="s">
        <v>159</v>
      </c>
      <c r="B11" s="99"/>
      <c r="C11" s="100"/>
      <c r="D11" s="100">
        <v>187580982.10800001</v>
      </c>
      <c r="E11" s="100"/>
      <c r="F11" s="100"/>
      <c r="G11" s="100">
        <v>279355881</v>
      </c>
      <c r="H11" s="100"/>
      <c r="I11" s="100"/>
      <c r="J11" s="100">
        <v>209631473.69999999</v>
      </c>
      <c r="K11" s="100"/>
      <c r="L11" s="100"/>
      <c r="M11" s="100">
        <v>228504069.653</v>
      </c>
      <c r="N11" s="100"/>
      <c r="O11" s="100"/>
      <c r="P11" s="100">
        <v>288886538.93400002</v>
      </c>
      <c r="Q11" s="100"/>
      <c r="R11" s="100"/>
      <c r="S11" s="100">
        <v>250198028</v>
      </c>
      <c r="T11" s="100"/>
      <c r="U11" s="100"/>
      <c r="V11" s="100">
        <v>451605773</v>
      </c>
      <c r="W11" s="100"/>
      <c r="X11" s="100"/>
      <c r="Y11" s="100">
        <v>620632193</v>
      </c>
      <c r="Z11" s="100"/>
      <c r="AA11" s="100"/>
      <c r="AB11" s="100">
        <v>504444672</v>
      </c>
      <c r="AC11" s="100"/>
      <c r="AD11" s="100"/>
      <c r="AE11" s="100">
        <v>420470760</v>
      </c>
      <c r="AF11" s="100"/>
      <c r="AG11" s="100"/>
      <c r="AH11" s="100">
        <v>446344813.35699999</v>
      </c>
      <c r="AI11" s="100"/>
      <c r="AJ11" s="100"/>
      <c r="AK11" s="100">
        <v>419669076.08999997</v>
      </c>
      <c r="AL11" s="100"/>
      <c r="AM11" s="100"/>
      <c r="AN11" s="100">
        <v>347930621.62199998</v>
      </c>
      <c r="AO11" s="100"/>
      <c r="AP11" s="100"/>
      <c r="AQ11" s="100">
        <v>427848665.27700001</v>
      </c>
      <c r="AR11" s="100"/>
      <c r="AS11" s="100"/>
      <c r="AT11" s="100">
        <v>516101691.02499998</v>
      </c>
      <c r="AU11" s="100"/>
      <c r="AV11" s="100"/>
      <c r="AW11" s="100">
        <v>598169978.33800006</v>
      </c>
      <c r="AY11" s="100"/>
      <c r="AZ11" s="100">
        <v>486149167.92699999</v>
      </c>
      <c r="BB11" s="100"/>
      <c r="BC11" s="100">
        <v>1729015246.701</v>
      </c>
      <c r="BE11" s="100"/>
      <c r="BF11" s="100">
        <v>1119428874.3670001</v>
      </c>
      <c r="BH11" s="100"/>
      <c r="BI11" s="100">
        <v>901695767.15100002</v>
      </c>
      <c r="BK11" s="100"/>
      <c r="BL11" s="100">
        <v>746074353.42999995</v>
      </c>
      <c r="BN11" s="100"/>
      <c r="BO11" s="100">
        <v>675989811</v>
      </c>
      <c r="BQ11" s="100"/>
      <c r="BR11" s="100">
        <v>536248795.36900002</v>
      </c>
    </row>
    <row r="12" spans="1:70" s="21" customFormat="1" ht="15.75" x14ac:dyDescent="0.25">
      <c r="A12" s="19" t="s">
        <v>160</v>
      </c>
      <c r="B12" s="19"/>
      <c r="C12" s="19"/>
      <c r="D12" s="19">
        <f>+D10-D11</f>
        <v>4869127723.8920002</v>
      </c>
      <c r="E12" s="19"/>
      <c r="F12" s="19"/>
      <c r="G12" s="19">
        <f>+G10-G11</f>
        <v>5223988189.8870001</v>
      </c>
      <c r="H12" s="19"/>
      <c r="I12" s="19"/>
      <c r="J12" s="19">
        <f>+J10-J11</f>
        <v>5474563267.1990004</v>
      </c>
      <c r="K12" s="19"/>
      <c r="L12" s="19"/>
      <c r="M12" s="19">
        <f>+M10-M11</f>
        <v>5668510809.9509993</v>
      </c>
      <c r="N12" s="19"/>
      <c r="O12" s="19"/>
      <c r="P12" s="19">
        <f>+P10-P11</f>
        <v>6003845971.3779993</v>
      </c>
      <c r="Q12" s="19"/>
      <c r="R12" s="19"/>
      <c r="S12" s="19">
        <f>+S10-S11</f>
        <v>6051170435</v>
      </c>
      <c r="T12" s="19"/>
      <c r="U12" s="19"/>
      <c r="V12" s="19">
        <f>+V10-V11</f>
        <v>6663804559</v>
      </c>
      <c r="W12" s="19"/>
      <c r="X12" s="19"/>
      <c r="Y12" s="19">
        <f>+Y10-Y11</f>
        <v>6796349454</v>
      </c>
      <c r="Z12" s="19"/>
      <c r="AA12" s="19"/>
      <c r="AB12" s="19">
        <f>+AB10-AB11</f>
        <v>6893014391</v>
      </c>
      <c r="AC12" s="19"/>
      <c r="AD12" s="19"/>
      <c r="AE12" s="19">
        <f>+AE10-AE11</f>
        <v>6354729362</v>
      </c>
      <c r="AF12" s="19"/>
      <c r="AG12" s="19"/>
      <c r="AH12" s="19">
        <v>6534000324.6429996</v>
      </c>
      <c r="AI12" s="19"/>
      <c r="AJ12" s="19"/>
      <c r="AK12" s="19">
        <f>+AK10-AK11</f>
        <v>6741570345.9099998</v>
      </c>
      <c r="AL12" s="19"/>
      <c r="AM12" s="19"/>
      <c r="AN12" s="19">
        <f>+AN10-AN11</f>
        <v>6866729478.3780003</v>
      </c>
      <c r="AO12" s="19"/>
      <c r="AP12" s="19"/>
      <c r="AQ12" s="19">
        <f>+AQ10-AQ11</f>
        <v>7123288959.7229996</v>
      </c>
      <c r="AR12" s="19"/>
      <c r="AS12" s="19"/>
      <c r="AT12" s="19">
        <f>+AT10-AT11</f>
        <v>6901847647.5510006</v>
      </c>
      <c r="AU12" s="19"/>
      <c r="AV12" s="19"/>
      <c r="AW12" s="19">
        <v>7283578301.9929991</v>
      </c>
      <c r="AY12" s="19"/>
      <c r="AZ12" s="19">
        <v>7861257310.3320007</v>
      </c>
      <c r="BB12" s="19"/>
      <c r="BC12" s="19">
        <v>8318240414.9209995</v>
      </c>
      <c r="BE12" s="19"/>
      <c r="BF12" s="19">
        <v>8746548616.5189991</v>
      </c>
      <c r="BH12" s="19"/>
      <c r="BI12" s="19">
        <v>8194424409.849</v>
      </c>
      <c r="BK12" s="19"/>
      <c r="BL12" s="19">
        <v>8294470401.2299995</v>
      </c>
      <c r="BN12" s="19"/>
      <c r="BO12" s="19">
        <v>8759345056</v>
      </c>
      <c r="BQ12" s="19"/>
      <c r="BR12" s="19">
        <v>8852381780.7330017</v>
      </c>
    </row>
    <row r="13" spans="1:70" x14ac:dyDescent="0.25">
      <c r="D13" s="36"/>
      <c r="M13" s="36"/>
      <c r="P13" s="101"/>
      <c r="V13" s="36"/>
      <c r="Y13" s="36"/>
      <c r="AE13" s="36"/>
      <c r="AH13" s="36"/>
      <c r="AK13" s="36"/>
      <c r="AN13" s="36"/>
      <c r="AQ13" s="36"/>
      <c r="AT13" s="36"/>
      <c r="AU13" s="36"/>
      <c r="AW13" s="36"/>
      <c r="AZ13" s="36"/>
      <c r="BC13" s="36"/>
      <c r="BF13" s="36"/>
      <c r="BI13" s="36"/>
      <c r="BL13" s="36"/>
      <c r="BO13" s="36"/>
      <c r="BR13" s="36"/>
    </row>
    <row r="14" spans="1:70" x14ac:dyDescent="0.25">
      <c r="D14" s="101"/>
      <c r="M14" s="22"/>
      <c r="P14" s="36"/>
      <c r="V14" s="22"/>
      <c r="Y14" s="22"/>
      <c r="AE14" s="22"/>
      <c r="AH14" s="22"/>
      <c r="AK14" s="22"/>
      <c r="AN14" s="22"/>
      <c r="AQ14" s="22"/>
      <c r="AT14" s="22"/>
      <c r="AU14" s="22"/>
      <c r="AW14" s="22"/>
      <c r="AZ14" s="22"/>
      <c r="BC14" s="22"/>
      <c r="BF14" s="22"/>
      <c r="BI14" s="22"/>
      <c r="BL14" s="22"/>
      <c r="BO14" s="22"/>
      <c r="BR14" s="22"/>
    </row>
    <row r="15" spans="1:70" ht="15.75" outlineLevel="1" x14ac:dyDescent="0.25">
      <c r="C15" s="129">
        <f>+D5</f>
        <v>43070</v>
      </c>
      <c r="D15" s="129"/>
      <c r="F15" s="129">
        <f>+G5</f>
        <v>43435</v>
      </c>
      <c r="G15" s="129"/>
      <c r="I15" s="129">
        <f>+J5</f>
        <v>43525</v>
      </c>
      <c r="J15" s="129"/>
      <c r="L15" s="129">
        <f>+M5</f>
        <v>43617</v>
      </c>
      <c r="M15" s="129"/>
      <c r="O15" s="129">
        <f>+P5</f>
        <v>43709</v>
      </c>
      <c r="P15" s="129"/>
      <c r="R15" s="129">
        <f>+S5</f>
        <v>43800</v>
      </c>
      <c r="S15" s="129"/>
      <c r="U15" s="129">
        <f>+V5</f>
        <v>43891</v>
      </c>
      <c r="V15" s="129"/>
      <c r="W15" s="103"/>
      <c r="X15" s="129">
        <f>+Y5</f>
        <v>43983</v>
      </c>
      <c r="Y15" s="129"/>
      <c r="Z15" s="104"/>
      <c r="AA15" s="129">
        <f>+AB5</f>
        <v>44075</v>
      </c>
      <c r="AB15" s="129"/>
      <c r="AC15" s="103"/>
      <c r="AD15" s="129">
        <f>+AE5</f>
        <v>44166</v>
      </c>
      <c r="AE15" s="129"/>
      <c r="AF15" s="103"/>
      <c r="AG15" s="129">
        <v>44256</v>
      </c>
      <c r="AH15" s="129"/>
      <c r="AI15" s="103"/>
      <c r="AJ15" s="129">
        <v>44348</v>
      </c>
      <c r="AK15" s="129"/>
      <c r="AL15" s="103"/>
      <c r="AM15" s="129">
        <v>44440</v>
      </c>
      <c r="AN15" s="129"/>
      <c r="AO15" s="103"/>
      <c r="AP15" s="129">
        <v>44531</v>
      </c>
      <c r="AQ15" s="129"/>
      <c r="AR15" s="103"/>
      <c r="AS15" s="129">
        <f>+AT5</f>
        <v>44621</v>
      </c>
      <c r="AT15" s="129"/>
      <c r="AU15" s="102"/>
      <c r="AV15" s="129">
        <v>44713</v>
      </c>
      <c r="AW15" s="129"/>
      <c r="AY15" s="129">
        <v>44805</v>
      </c>
      <c r="AZ15" s="129"/>
      <c r="BB15" s="129">
        <v>44896</v>
      </c>
      <c r="BC15" s="129"/>
      <c r="BE15" s="129">
        <v>44986</v>
      </c>
      <c r="BF15" s="129"/>
      <c r="BH15" s="129">
        <v>45078</v>
      </c>
      <c r="BI15" s="129"/>
      <c r="BK15" s="129">
        <v>45170</v>
      </c>
      <c r="BL15" s="129"/>
      <c r="BN15" s="129">
        <f>+BO5</f>
        <v>45261</v>
      </c>
      <c r="BO15" s="129"/>
      <c r="BQ15" s="129">
        <f>+BR5</f>
        <v>45352</v>
      </c>
      <c r="BR15" s="129"/>
    </row>
    <row r="16" spans="1:70" ht="15.75" outlineLevel="1" x14ac:dyDescent="0.25">
      <c r="C16" s="126" t="s">
        <v>161</v>
      </c>
      <c r="D16" s="126"/>
      <c r="F16" s="126" t="s">
        <v>161</v>
      </c>
      <c r="G16" s="126"/>
      <c r="I16" s="126" t="s">
        <v>161</v>
      </c>
      <c r="J16" s="126"/>
      <c r="L16" s="126" t="s">
        <v>161</v>
      </c>
      <c r="M16" s="126"/>
      <c r="O16" s="126" t="s">
        <v>161</v>
      </c>
      <c r="P16" s="126"/>
      <c r="R16" s="126" t="s">
        <v>161</v>
      </c>
      <c r="S16" s="126"/>
      <c r="U16" s="126" t="s">
        <v>161</v>
      </c>
      <c r="V16" s="126"/>
      <c r="X16" s="126" t="s">
        <v>161</v>
      </c>
      <c r="Y16" s="126"/>
      <c r="AA16" s="126" t="s">
        <v>161</v>
      </c>
      <c r="AB16" s="126"/>
      <c r="AD16" s="126" t="s">
        <v>161</v>
      </c>
      <c r="AE16" s="126"/>
      <c r="AG16" s="126" t="s">
        <v>161</v>
      </c>
      <c r="AH16" s="126"/>
      <c r="AJ16" s="126" t="s">
        <v>161</v>
      </c>
      <c r="AK16" s="126"/>
      <c r="AM16" s="126" t="s">
        <v>161</v>
      </c>
      <c r="AN16" s="126"/>
      <c r="AP16" s="126" t="s">
        <v>161</v>
      </c>
      <c r="AQ16" s="126"/>
      <c r="AS16" s="126" t="s">
        <v>161</v>
      </c>
      <c r="AT16" s="126"/>
      <c r="AV16" s="126" t="s">
        <v>161</v>
      </c>
      <c r="AW16" s="126"/>
      <c r="AY16" s="126" t="s">
        <v>161</v>
      </c>
      <c r="AZ16" s="126"/>
      <c r="BB16" s="126" t="s">
        <v>161</v>
      </c>
      <c r="BC16" s="126"/>
      <c r="BE16" s="126" t="s">
        <v>161</v>
      </c>
      <c r="BF16" s="126"/>
      <c r="BH16" s="126" t="s">
        <v>161</v>
      </c>
      <c r="BI16" s="126"/>
      <c r="BK16" s="126" t="s">
        <v>161</v>
      </c>
      <c r="BL16" s="126"/>
      <c r="BN16" s="126" t="s">
        <v>161</v>
      </c>
      <c r="BO16" s="126"/>
      <c r="BQ16" s="126" t="s">
        <v>161</v>
      </c>
      <c r="BR16" s="126"/>
    </row>
    <row r="17" spans="3:70" ht="15.75" outlineLevel="1" x14ac:dyDescent="0.25">
      <c r="C17" s="105">
        <v>2018</v>
      </c>
      <c r="D17" s="100">
        <v>420572806.12800002</v>
      </c>
      <c r="E17" s="22"/>
      <c r="F17" s="105">
        <v>2019</v>
      </c>
      <c r="G17" s="100">
        <v>267059542.02490437</v>
      </c>
      <c r="H17" s="22"/>
      <c r="I17" s="105">
        <v>2019</v>
      </c>
      <c r="J17" s="100">
        <v>388628493.66116244</v>
      </c>
      <c r="K17" s="22"/>
      <c r="L17" s="105">
        <v>2019</v>
      </c>
      <c r="M17" s="100">
        <v>204580257.20649996</v>
      </c>
      <c r="N17" s="22"/>
      <c r="O17" s="105">
        <v>2019</v>
      </c>
      <c r="P17" s="100">
        <v>255030580.94258955</v>
      </c>
      <c r="Q17" s="22"/>
      <c r="R17" s="105">
        <v>2020</v>
      </c>
      <c r="S17" s="100">
        <v>209485233.15835303</v>
      </c>
      <c r="T17" s="22"/>
      <c r="U17" s="105">
        <v>2020</v>
      </c>
      <c r="V17" s="100">
        <v>207653546.51218134</v>
      </c>
      <c r="W17" s="22"/>
      <c r="X17" s="105">
        <v>2020</v>
      </c>
      <c r="Y17" s="100">
        <v>125284563.01568525</v>
      </c>
      <c r="Z17" s="22"/>
      <c r="AA17" s="105">
        <v>2020</v>
      </c>
      <c r="AB17" s="100">
        <v>94761617.532000393</v>
      </c>
      <c r="AC17" s="22"/>
      <c r="AD17" s="105">
        <v>2021</v>
      </c>
      <c r="AE17" s="100">
        <v>261727061.26475087</v>
      </c>
      <c r="AF17" s="22"/>
      <c r="AG17" s="105">
        <v>2021</v>
      </c>
      <c r="AH17" s="100">
        <v>179253961.50223073</v>
      </c>
      <c r="AI17" s="22"/>
      <c r="AJ17" s="105">
        <v>2021</v>
      </c>
      <c r="AK17" s="100">
        <v>68957064.391166672</v>
      </c>
      <c r="AL17" s="22"/>
      <c r="AM17" s="105">
        <v>2021</v>
      </c>
      <c r="AN17" s="100">
        <v>53042970.407785438</v>
      </c>
      <c r="AO17" s="22"/>
      <c r="AP17" s="105">
        <v>2022</v>
      </c>
      <c r="AQ17" s="100">
        <v>312649816.07944083</v>
      </c>
      <c r="AR17" s="22"/>
      <c r="AS17" s="105">
        <v>2022</v>
      </c>
      <c r="AT17" s="100">
        <v>215412691.01386887</v>
      </c>
      <c r="AV17" s="105">
        <v>2022</v>
      </c>
      <c r="AW17" s="100">
        <v>117074611.02316006</v>
      </c>
      <c r="AY17" s="105">
        <v>2022</v>
      </c>
      <c r="AZ17" s="100">
        <v>128684630.36728114</v>
      </c>
      <c r="BB17" s="105">
        <v>2023</v>
      </c>
      <c r="BC17" s="100">
        <v>673522838.63900006</v>
      </c>
      <c r="BE17" s="105">
        <v>2023</v>
      </c>
      <c r="BF17" s="100">
        <v>575364172.95675838</v>
      </c>
      <c r="BH17" s="105">
        <v>2023</v>
      </c>
      <c r="BI17" s="100">
        <v>284674042</v>
      </c>
      <c r="BK17" s="105">
        <v>2023</v>
      </c>
      <c r="BL17" s="100">
        <v>311588677.17202079</v>
      </c>
      <c r="BN17" s="105">
        <v>2024</v>
      </c>
      <c r="BO17" s="100">
        <v>770607422.31299996</v>
      </c>
      <c r="BQ17" s="105">
        <v>2024</v>
      </c>
      <c r="BR17" s="100">
        <v>477210004.76899546</v>
      </c>
    </row>
    <row r="18" spans="3:70" ht="15.75" outlineLevel="1" x14ac:dyDescent="0.25">
      <c r="C18" s="105">
        <v>2019</v>
      </c>
      <c r="D18" s="100">
        <v>276197709.43128383</v>
      </c>
      <c r="E18" s="22"/>
      <c r="F18" s="105">
        <v>2020</v>
      </c>
      <c r="G18" s="100">
        <v>394929678.42987418</v>
      </c>
      <c r="H18" s="22"/>
      <c r="I18" s="105">
        <v>2020</v>
      </c>
      <c r="J18" s="100">
        <v>488202145.16999996</v>
      </c>
      <c r="K18" s="22"/>
      <c r="L18" s="105">
        <v>2020</v>
      </c>
      <c r="M18" s="100">
        <v>653802034.49442804</v>
      </c>
      <c r="N18" s="22"/>
      <c r="O18" s="105">
        <v>2020</v>
      </c>
      <c r="P18" s="100">
        <v>700328495.60714257</v>
      </c>
      <c r="Q18" s="22"/>
      <c r="R18" s="105">
        <v>2021</v>
      </c>
      <c r="S18" s="100">
        <v>358776661.78943795</v>
      </c>
      <c r="T18" s="22"/>
      <c r="U18" s="105">
        <v>2021</v>
      </c>
      <c r="V18" s="100">
        <v>532306850.07157296</v>
      </c>
      <c r="W18" s="22"/>
      <c r="X18" s="105">
        <v>2021</v>
      </c>
      <c r="Y18" s="100">
        <v>1026642329.2094517</v>
      </c>
      <c r="Z18" s="22"/>
      <c r="AA18" s="105">
        <v>2021</v>
      </c>
      <c r="AB18" s="100">
        <v>879709293.04467177</v>
      </c>
      <c r="AC18" s="22"/>
      <c r="AD18" s="105">
        <v>2022</v>
      </c>
      <c r="AE18" s="100">
        <v>133435219.4402889</v>
      </c>
      <c r="AF18" s="22"/>
      <c r="AG18" s="105">
        <v>2022</v>
      </c>
      <c r="AH18" s="100">
        <v>212662445.8729935</v>
      </c>
      <c r="AI18" s="22"/>
      <c r="AJ18" s="105">
        <v>2022</v>
      </c>
      <c r="AK18" s="100">
        <v>304165449.91069472</v>
      </c>
      <c r="AL18" s="22"/>
      <c r="AM18" s="105">
        <v>2022</v>
      </c>
      <c r="AN18" s="100">
        <v>279195420.44568628</v>
      </c>
      <c r="AO18" s="22"/>
      <c r="AP18" s="105">
        <v>2023</v>
      </c>
      <c r="AQ18" s="100">
        <v>320681720.04141486</v>
      </c>
      <c r="AR18" s="22"/>
      <c r="AS18" s="105">
        <v>2023</v>
      </c>
      <c r="AT18" s="100">
        <v>400184011.91232687</v>
      </c>
      <c r="AV18" s="105">
        <v>2023</v>
      </c>
      <c r="AW18" s="100">
        <v>492092894.98803639</v>
      </c>
      <c r="AY18" s="105">
        <v>2023</v>
      </c>
      <c r="AZ18" s="100">
        <v>548739101.00968373</v>
      </c>
      <c r="BB18" s="105">
        <v>2024</v>
      </c>
      <c r="BC18" s="100">
        <v>834296150.59073102</v>
      </c>
      <c r="BE18" s="105">
        <v>2024</v>
      </c>
      <c r="BF18" s="100">
        <v>623659477.32500017</v>
      </c>
      <c r="BH18" s="105">
        <v>2024</v>
      </c>
      <c r="BI18" s="100">
        <v>639635564</v>
      </c>
      <c r="BK18" s="105">
        <v>2024</v>
      </c>
      <c r="BL18" s="100">
        <v>720274735.52946901</v>
      </c>
      <c r="BN18" s="105">
        <v>2025</v>
      </c>
      <c r="BO18" s="100">
        <v>815301703.39131606</v>
      </c>
      <c r="BQ18" s="105">
        <v>2025</v>
      </c>
      <c r="BR18" s="100">
        <v>1263134029.8467047</v>
      </c>
    </row>
    <row r="19" spans="3:70" ht="15.75" outlineLevel="1" x14ac:dyDescent="0.25">
      <c r="C19" s="105">
        <v>2020</v>
      </c>
      <c r="D19" s="100">
        <v>486095116.33263934</v>
      </c>
      <c r="E19" s="22"/>
      <c r="F19" s="105">
        <v>2021</v>
      </c>
      <c r="G19" s="100">
        <v>851085890.18124521</v>
      </c>
      <c r="H19" s="22"/>
      <c r="I19" s="105">
        <v>2021</v>
      </c>
      <c r="J19" s="100">
        <v>677810663.21499991</v>
      </c>
      <c r="K19" s="22"/>
      <c r="L19" s="105">
        <v>2021</v>
      </c>
      <c r="M19" s="100">
        <v>721307101.23099995</v>
      </c>
      <c r="N19" s="22"/>
      <c r="O19" s="105">
        <v>2021</v>
      </c>
      <c r="P19" s="100">
        <v>918289253.60839987</v>
      </c>
      <c r="Q19" s="22"/>
      <c r="R19" s="105">
        <v>2022</v>
      </c>
      <c r="S19" s="100">
        <v>346989038.66050065</v>
      </c>
      <c r="T19" s="22"/>
      <c r="U19" s="105">
        <v>2022</v>
      </c>
      <c r="V19" s="100">
        <v>427513529.18200004</v>
      </c>
      <c r="W19" s="22"/>
      <c r="X19" s="105">
        <v>2022</v>
      </c>
      <c r="Y19" s="100">
        <v>473304987.22390467</v>
      </c>
      <c r="Z19" s="22"/>
      <c r="AA19" s="105">
        <v>2022</v>
      </c>
      <c r="AB19" s="100">
        <v>432156428.32990491</v>
      </c>
      <c r="AC19" s="22"/>
      <c r="AD19" s="105">
        <v>2023</v>
      </c>
      <c r="AE19" s="100">
        <v>423344359.9799999</v>
      </c>
      <c r="AF19" s="22"/>
      <c r="AG19" s="105">
        <v>2023</v>
      </c>
      <c r="AH19" s="100">
        <v>128918418.60417417</v>
      </c>
      <c r="AI19" s="22"/>
      <c r="AJ19" s="105">
        <v>2023</v>
      </c>
      <c r="AK19" s="100">
        <v>287184232.69371426</v>
      </c>
      <c r="AL19" s="22"/>
      <c r="AM19" s="105">
        <v>2023</v>
      </c>
      <c r="AN19" s="100">
        <v>293691255.76301843</v>
      </c>
      <c r="AO19" s="22"/>
      <c r="AP19" s="105">
        <v>2024</v>
      </c>
      <c r="AQ19" s="100">
        <v>758567083.3533231</v>
      </c>
      <c r="AR19" s="22"/>
      <c r="AS19" s="105">
        <v>2024</v>
      </c>
      <c r="AT19" s="100">
        <v>766275726.63824236</v>
      </c>
      <c r="AV19" s="105">
        <v>2024</v>
      </c>
      <c r="AW19" s="100">
        <v>788905250.61211896</v>
      </c>
      <c r="AY19" s="105">
        <v>2024</v>
      </c>
      <c r="AZ19" s="100">
        <v>808770905.43424237</v>
      </c>
      <c r="BB19" s="105">
        <v>2025</v>
      </c>
      <c r="BC19" s="100">
        <v>1496440790.4478662</v>
      </c>
      <c r="BE19" s="105">
        <v>2025</v>
      </c>
      <c r="BF19" s="100">
        <v>1342637668.3806975</v>
      </c>
      <c r="BH19" s="105">
        <v>2025</v>
      </c>
      <c r="BI19" s="100">
        <v>939433053</v>
      </c>
      <c r="BK19" s="105">
        <v>2025</v>
      </c>
      <c r="BL19" s="100">
        <v>868019606.46483767</v>
      </c>
      <c r="BN19" s="105">
        <v>2026</v>
      </c>
      <c r="BO19" s="100">
        <v>1829093730.3289199</v>
      </c>
      <c r="BQ19" s="105">
        <v>2026</v>
      </c>
      <c r="BR19" s="100">
        <v>848392569.52299607</v>
      </c>
    </row>
    <row r="20" spans="3:70" ht="15.75" outlineLevel="1" x14ac:dyDescent="0.25">
      <c r="C20" s="105">
        <v>2021</v>
      </c>
      <c r="D20" s="100">
        <v>362910956.55776161</v>
      </c>
      <c r="E20" s="22"/>
      <c r="F20" s="105">
        <v>2022</v>
      </c>
      <c r="G20" s="100">
        <v>80720680.775405347</v>
      </c>
      <c r="H20" s="22"/>
      <c r="I20" s="105">
        <v>2022</v>
      </c>
      <c r="J20" s="100">
        <v>259908553.59400001</v>
      </c>
      <c r="K20" s="22"/>
      <c r="L20" s="105">
        <v>2022</v>
      </c>
      <c r="M20" s="100">
        <v>480869921.26600003</v>
      </c>
      <c r="N20" s="22"/>
      <c r="O20" s="105">
        <v>2022</v>
      </c>
      <c r="P20" s="100">
        <v>533062190.81239998</v>
      </c>
      <c r="Q20" s="22"/>
      <c r="R20" s="105">
        <v>2023</v>
      </c>
      <c r="S20" s="100">
        <v>238085588.79069978</v>
      </c>
      <c r="T20" s="22"/>
      <c r="U20" s="105">
        <v>2023</v>
      </c>
      <c r="V20" s="100">
        <v>275447920.62</v>
      </c>
      <c r="W20" s="22"/>
      <c r="X20" s="105">
        <v>2023</v>
      </c>
      <c r="Y20" s="100">
        <v>298907601.16600001</v>
      </c>
      <c r="Z20" s="22"/>
      <c r="AA20" s="105">
        <v>2023</v>
      </c>
      <c r="AB20" s="100">
        <v>548177728.13407338</v>
      </c>
      <c r="AC20" s="22"/>
      <c r="AD20" s="105">
        <v>2024</v>
      </c>
      <c r="AE20" s="100">
        <v>157419715.51604593</v>
      </c>
      <c r="AF20" s="22"/>
      <c r="AG20" s="105">
        <v>2024</v>
      </c>
      <c r="AH20" s="100">
        <v>690510666.90024221</v>
      </c>
      <c r="AI20" s="22"/>
      <c r="AJ20" s="105">
        <v>2024</v>
      </c>
      <c r="AK20" s="100">
        <v>726393602.08424234</v>
      </c>
      <c r="AL20" s="22"/>
      <c r="AM20" s="105">
        <v>2024</v>
      </c>
      <c r="AN20" s="100">
        <v>713263359.59745252</v>
      </c>
      <c r="AO20" s="22"/>
      <c r="AP20" s="105">
        <v>2025</v>
      </c>
      <c r="AQ20" s="100">
        <v>211373810.89290813</v>
      </c>
      <c r="AR20" s="22"/>
      <c r="AS20" s="105">
        <v>2025</v>
      </c>
      <c r="AT20" s="100">
        <v>284125766.24600005</v>
      </c>
      <c r="AV20" s="105">
        <v>2025</v>
      </c>
      <c r="AW20" s="100">
        <v>371196195.01744878</v>
      </c>
      <c r="AY20" s="105">
        <v>2025</v>
      </c>
      <c r="AZ20" s="100">
        <v>397587442.83399999</v>
      </c>
      <c r="BB20" s="105">
        <v>2026</v>
      </c>
      <c r="BC20" s="100">
        <v>327843250.01853311</v>
      </c>
      <c r="BE20" s="105">
        <v>2026</v>
      </c>
      <c r="BF20" s="100">
        <v>999755335.55249524</v>
      </c>
      <c r="BH20" s="105">
        <v>2026</v>
      </c>
      <c r="BI20" s="100">
        <v>1833996306</v>
      </c>
      <c r="BK20" s="105">
        <v>2026</v>
      </c>
      <c r="BL20" s="100">
        <v>1871342844.5775611</v>
      </c>
      <c r="BN20" s="105">
        <v>2027</v>
      </c>
      <c r="BO20" s="100">
        <v>236676797.340316</v>
      </c>
      <c r="BQ20" s="105">
        <v>2027</v>
      </c>
      <c r="BR20" s="100">
        <v>184622751.14609602</v>
      </c>
    </row>
    <row r="21" spans="3:70" ht="15.75" outlineLevel="1" x14ac:dyDescent="0.25">
      <c r="C21" s="105">
        <v>2022</v>
      </c>
      <c r="D21" s="100">
        <v>166412188.0041725</v>
      </c>
      <c r="E21" s="22"/>
      <c r="F21" s="105">
        <v>2023</v>
      </c>
      <c r="G21" s="100">
        <v>224745877.03255782</v>
      </c>
      <c r="H21" s="22"/>
      <c r="I21" s="105">
        <v>2023</v>
      </c>
      <c r="J21" s="100">
        <v>167680542.708</v>
      </c>
      <c r="K21" s="22"/>
      <c r="L21" s="105">
        <v>2023</v>
      </c>
      <c r="M21" s="100">
        <v>207838618.03599998</v>
      </c>
      <c r="N21" s="22"/>
      <c r="O21" s="105">
        <v>2023</v>
      </c>
      <c r="P21" s="100">
        <v>226647254.31740001</v>
      </c>
      <c r="Q21" s="22"/>
      <c r="R21" s="105">
        <v>2024</v>
      </c>
      <c r="S21" s="100">
        <v>296977024.73180914</v>
      </c>
      <c r="T21" s="22"/>
      <c r="U21" s="105">
        <v>2024</v>
      </c>
      <c r="V21" s="100">
        <v>474113505.861</v>
      </c>
      <c r="W21" s="22"/>
      <c r="X21" s="105">
        <v>2024</v>
      </c>
      <c r="Y21" s="100">
        <v>484521600.83600003</v>
      </c>
      <c r="Z21" s="22"/>
      <c r="AA21" s="105">
        <v>2024</v>
      </c>
      <c r="AB21" s="100">
        <v>455470039.08456177</v>
      </c>
      <c r="AC21" s="22"/>
      <c r="AD21" s="105">
        <v>2025</v>
      </c>
      <c r="AE21" s="100">
        <v>216784534.54937434</v>
      </c>
      <c r="AF21" s="22"/>
      <c r="AG21" s="105">
        <v>2025</v>
      </c>
      <c r="AH21" s="100">
        <v>230167703.486</v>
      </c>
      <c r="AI21" s="22"/>
      <c r="AJ21" s="105">
        <v>2025</v>
      </c>
      <c r="AK21" s="100">
        <v>189230001.27908999</v>
      </c>
      <c r="AL21" s="22"/>
      <c r="AM21" s="105">
        <v>2025</v>
      </c>
      <c r="AN21" s="100">
        <v>175153924.30084705</v>
      </c>
      <c r="AO21" s="22"/>
      <c r="AP21" s="105">
        <v>2026</v>
      </c>
      <c r="AQ21" s="100">
        <v>287630768.84891307</v>
      </c>
      <c r="AR21" s="22"/>
      <c r="AS21" s="105">
        <v>2026</v>
      </c>
      <c r="AT21" s="100">
        <v>290521208.42899996</v>
      </c>
      <c r="AV21" s="105">
        <v>2026</v>
      </c>
      <c r="AW21" s="100">
        <v>296695822.70562577</v>
      </c>
      <c r="AY21" s="105">
        <v>2026</v>
      </c>
      <c r="AZ21" s="100">
        <v>301667763.47900003</v>
      </c>
      <c r="BB21" s="105">
        <v>2027</v>
      </c>
      <c r="BC21" s="100">
        <v>784519614</v>
      </c>
      <c r="BE21" s="105">
        <v>2027</v>
      </c>
      <c r="BF21" s="100">
        <v>735757229.255</v>
      </c>
      <c r="BH21" s="105">
        <v>2027</v>
      </c>
      <c r="BI21" s="100">
        <v>278536853</v>
      </c>
      <c r="BK21" s="105">
        <v>2027</v>
      </c>
      <c r="BL21" s="100">
        <v>225928343.88863692</v>
      </c>
      <c r="BN21" s="105">
        <v>2028</v>
      </c>
      <c r="BO21" s="100">
        <v>375325365.48931599</v>
      </c>
      <c r="BQ21" s="105">
        <v>2028</v>
      </c>
      <c r="BR21" s="100">
        <v>1167943421.1272931</v>
      </c>
    </row>
    <row r="22" spans="3:70" ht="15.75" outlineLevel="1" x14ac:dyDescent="0.25">
      <c r="C22" s="105" t="s">
        <v>168</v>
      </c>
      <c r="D22" s="100">
        <v>309191757.02357501</v>
      </c>
      <c r="E22" s="22"/>
      <c r="F22" s="105" t="s">
        <v>162</v>
      </c>
      <c r="G22" s="100">
        <v>152274132.536264</v>
      </c>
      <c r="H22" s="22"/>
      <c r="I22" s="105" t="s">
        <v>162</v>
      </c>
      <c r="J22" s="100">
        <v>209463654.88699996</v>
      </c>
      <c r="K22" s="22"/>
      <c r="L22" s="105" t="s">
        <v>162</v>
      </c>
      <c r="M22" s="100">
        <v>246932079.65599972</v>
      </c>
      <c r="N22" s="22"/>
      <c r="O22" s="105" t="s">
        <v>162</v>
      </c>
      <c r="P22" s="106">
        <v>486249855.16399968</v>
      </c>
      <c r="Q22" s="22"/>
      <c r="R22" s="105" t="s">
        <v>169</v>
      </c>
      <c r="S22" s="100">
        <v>439766889.24020004</v>
      </c>
      <c r="T22" s="22"/>
      <c r="U22" s="105" t="s">
        <v>169</v>
      </c>
      <c r="V22" s="100">
        <v>417695448.36799949</v>
      </c>
      <c r="W22" s="22"/>
      <c r="X22" s="105" t="s">
        <v>169</v>
      </c>
      <c r="Y22" s="106">
        <v>448830439.32700068</v>
      </c>
      <c r="Z22" s="22"/>
      <c r="AA22" s="105" t="s">
        <v>169</v>
      </c>
      <c r="AB22" s="106">
        <v>476009583.87478775</v>
      </c>
      <c r="AC22" s="22"/>
      <c r="AD22" s="105" t="s">
        <v>170</v>
      </c>
      <c r="AE22" s="100">
        <v>358951718.51154</v>
      </c>
      <c r="AF22" s="22"/>
      <c r="AG22" s="105" t="s">
        <v>170</v>
      </c>
      <c r="AH22" s="106">
        <v>136024512.33800009</v>
      </c>
      <c r="AI22" s="22"/>
      <c r="AJ22" s="105" t="s">
        <v>170</v>
      </c>
      <c r="AK22" s="106">
        <v>165656503.8010003</v>
      </c>
      <c r="AL22" s="22"/>
      <c r="AM22" s="105" t="s">
        <v>170</v>
      </c>
      <c r="AN22" s="106">
        <v>226221682.48521</v>
      </c>
      <c r="AO22" s="22"/>
      <c r="AP22" s="105" t="s">
        <v>179</v>
      </c>
      <c r="AQ22" s="106">
        <v>121237517</v>
      </c>
      <c r="AR22" s="22"/>
      <c r="AS22" s="105" t="s">
        <v>179</v>
      </c>
      <c r="AT22" s="106">
        <v>184638229.35799956</v>
      </c>
      <c r="AV22" s="105" t="s">
        <v>179</v>
      </c>
      <c r="AW22" s="106">
        <v>294346748.12543052</v>
      </c>
      <c r="AY22" s="105" t="s">
        <v>179</v>
      </c>
      <c r="AZ22" s="106">
        <v>332437909.44999999</v>
      </c>
      <c r="BB22" s="105" t="s">
        <v>184</v>
      </c>
      <c r="BC22" s="106">
        <v>118965829</v>
      </c>
      <c r="BE22" s="105" t="s">
        <v>184</v>
      </c>
      <c r="BF22" s="106">
        <v>259084658.239048</v>
      </c>
      <c r="BH22" s="105" t="s">
        <v>184</v>
      </c>
      <c r="BI22" s="106">
        <v>126540510</v>
      </c>
      <c r="BK22" s="105" t="s">
        <v>184</v>
      </c>
      <c r="BL22" s="106">
        <v>120358767.66147466</v>
      </c>
      <c r="BN22" s="105" t="s">
        <v>194</v>
      </c>
      <c r="BO22" s="106">
        <v>188761318.78113225</v>
      </c>
      <c r="BQ22" s="105" t="s">
        <v>194</v>
      </c>
      <c r="BR22" s="106">
        <v>200568591.77422899</v>
      </c>
    </row>
    <row r="23" spans="3:70" ht="15.75" outlineLevel="1" x14ac:dyDescent="0.25">
      <c r="C23" s="105" t="s">
        <v>163</v>
      </c>
      <c r="D23" s="107">
        <f>SUM(D17:D22)</f>
        <v>2021380533.4774325</v>
      </c>
      <c r="E23" s="22"/>
      <c r="F23" s="105" t="s">
        <v>163</v>
      </c>
      <c r="G23" s="107">
        <f>+G8</f>
        <v>1970815801</v>
      </c>
      <c r="H23" s="22"/>
      <c r="I23" s="105" t="s">
        <v>163</v>
      </c>
      <c r="J23" s="107">
        <f>+J8</f>
        <v>2292507521.1440001</v>
      </c>
      <c r="K23" s="22"/>
      <c r="L23" s="105" t="s">
        <v>163</v>
      </c>
      <c r="M23" s="107">
        <f>SUM(M17:M22)</f>
        <v>2515330011.8899274</v>
      </c>
      <c r="N23" s="22"/>
      <c r="O23" s="105" t="s">
        <v>163</v>
      </c>
      <c r="P23" s="107">
        <f>SUM(P17:P22)</f>
        <v>3119607630.4519315</v>
      </c>
      <c r="Q23" s="22"/>
      <c r="R23" s="105" t="s">
        <v>163</v>
      </c>
      <c r="S23" s="107">
        <f>SUM(S17:S22)</f>
        <v>1890080436.3710005</v>
      </c>
      <c r="T23" s="22"/>
      <c r="U23" s="105" t="s">
        <v>163</v>
      </c>
      <c r="V23" s="107">
        <f>SUM(V17:V22)</f>
        <v>2334730800.6147537</v>
      </c>
      <c r="W23" s="22">
        <f>+V8-V23</f>
        <v>0.38524627685546875</v>
      </c>
      <c r="X23" s="105" t="s">
        <v>163</v>
      </c>
      <c r="Y23" s="107">
        <f>SUM(Y17:Y22)</f>
        <v>2857491520.7780423</v>
      </c>
      <c r="Z23" s="22"/>
      <c r="AA23" s="105" t="s">
        <v>163</v>
      </c>
      <c r="AB23" s="107">
        <f>SUM(AB17:AB22)</f>
        <v>2886284690</v>
      </c>
      <c r="AC23" s="22"/>
      <c r="AD23" s="105" t="s">
        <v>163</v>
      </c>
      <c r="AE23" s="107">
        <f>SUM(AE17:AE22)</f>
        <v>1551662609.2619998</v>
      </c>
      <c r="AF23" s="22"/>
      <c r="AG23" s="105" t="s">
        <v>163</v>
      </c>
      <c r="AH23" s="107">
        <f>SUM(AH17:AH22)</f>
        <v>1577537708.7036407</v>
      </c>
      <c r="AI23" s="22"/>
      <c r="AJ23" s="105" t="s">
        <v>163</v>
      </c>
      <c r="AK23" s="107">
        <f>SUM(AK17:AK22)</f>
        <v>1741586854.1599083</v>
      </c>
      <c r="AL23" s="22"/>
      <c r="AM23" s="105" t="s">
        <v>163</v>
      </c>
      <c r="AN23" s="107">
        <f>SUM(AN17:AN22)</f>
        <v>1740568612.9999995</v>
      </c>
      <c r="AO23" s="22"/>
      <c r="AP23" s="105" t="s">
        <v>163</v>
      </c>
      <c r="AQ23" s="107">
        <f>SUM(AQ17:AQ22)</f>
        <v>2012140716.2160001</v>
      </c>
      <c r="AR23" s="22"/>
      <c r="AS23" s="105" t="s">
        <v>163</v>
      </c>
      <c r="AT23" s="107">
        <f>SUM(AT17:AT22)</f>
        <v>2141157633.5974376</v>
      </c>
      <c r="AV23" s="105" t="s">
        <v>163</v>
      </c>
      <c r="AW23" s="107">
        <v>2360311522.4718204</v>
      </c>
      <c r="AY23" s="105" t="s">
        <v>163</v>
      </c>
      <c r="AZ23" s="107">
        <v>2517887752.5742073</v>
      </c>
      <c r="BB23" s="105" t="s">
        <v>163</v>
      </c>
      <c r="BC23" s="107">
        <v>4235588472.6961303</v>
      </c>
      <c r="BE23" s="105" t="s">
        <v>163</v>
      </c>
      <c r="BF23" s="107">
        <v>4536258541.7089996</v>
      </c>
      <c r="BH23" s="105" t="s">
        <v>163</v>
      </c>
      <c r="BI23" s="107">
        <v>4102816328</v>
      </c>
      <c r="BK23" s="105" t="s">
        <v>163</v>
      </c>
      <c r="BL23" s="107">
        <v>4117512975.2940001</v>
      </c>
      <c r="BN23" s="105" t="s">
        <v>163</v>
      </c>
      <c r="BO23" s="107">
        <v>4215766337.6440001</v>
      </c>
      <c r="BQ23" s="105" t="s">
        <v>163</v>
      </c>
      <c r="BR23" s="107">
        <v>4141871368.1863146</v>
      </c>
    </row>
    <row r="24" spans="3:70" ht="15.75" outlineLevel="1" x14ac:dyDescent="0.25">
      <c r="C24" s="127"/>
      <c r="D24" s="127"/>
      <c r="E24" s="22"/>
      <c r="F24" s="127"/>
      <c r="G24" s="127"/>
      <c r="H24" s="22"/>
      <c r="I24" s="127"/>
      <c r="J24" s="127"/>
      <c r="K24" s="22"/>
      <c r="L24" s="127"/>
      <c r="M24" s="127"/>
      <c r="N24" s="22"/>
      <c r="O24" s="127"/>
      <c r="P24" s="127"/>
      <c r="Q24" s="22"/>
      <c r="R24" s="127"/>
      <c r="S24" s="127"/>
      <c r="T24" s="22"/>
      <c r="U24" s="127"/>
      <c r="V24" s="127"/>
      <c r="W24" s="22"/>
      <c r="X24" s="127"/>
      <c r="Y24" s="127"/>
      <c r="Z24" s="22"/>
      <c r="AA24" s="127"/>
      <c r="AB24" s="127"/>
      <c r="AC24" s="22"/>
      <c r="AD24" s="128"/>
      <c r="AE24" s="127"/>
      <c r="AF24" s="22"/>
      <c r="AG24" s="127"/>
      <c r="AH24" s="127"/>
      <c r="AI24" s="22"/>
      <c r="AJ24" s="127"/>
      <c r="AK24" s="127"/>
      <c r="AL24" s="22"/>
      <c r="AM24" s="127"/>
      <c r="AN24" s="127"/>
      <c r="AO24" s="22"/>
      <c r="AP24" s="127"/>
      <c r="AQ24" s="127"/>
      <c r="AR24" s="22"/>
      <c r="AS24" s="127"/>
      <c r="AT24" s="127"/>
      <c r="AV24" s="127"/>
      <c r="AW24" s="127"/>
      <c r="AY24" s="127"/>
      <c r="AZ24" s="127"/>
      <c r="BB24" s="127"/>
      <c r="BC24" s="127"/>
      <c r="BE24" s="127"/>
      <c r="BF24" s="127"/>
      <c r="BH24" s="127"/>
      <c r="BI24" s="127"/>
      <c r="BK24" s="128"/>
      <c r="BL24" s="127"/>
      <c r="BN24" s="128"/>
      <c r="BO24" s="127"/>
      <c r="BQ24" s="128"/>
      <c r="BR24" s="127"/>
    </row>
    <row r="25" spans="3:70" ht="16.5" customHeight="1" outlineLevel="1" x14ac:dyDescent="0.25">
      <c r="C25" s="126" t="s">
        <v>157</v>
      </c>
      <c r="D25" s="126"/>
      <c r="F25" s="126" t="s">
        <v>157</v>
      </c>
      <c r="G25" s="126"/>
      <c r="I25" s="126" t="s">
        <v>157</v>
      </c>
      <c r="J25" s="126"/>
      <c r="L25" s="126" t="s">
        <v>157</v>
      </c>
      <c r="M25" s="126"/>
      <c r="O25" s="126" t="s">
        <v>157</v>
      </c>
      <c r="P25" s="126"/>
      <c r="R25" s="126" t="s">
        <v>157</v>
      </c>
      <c r="S25" s="126"/>
      <c r="U25" s="126" t="s">
        <v>157</v>
      </c>
      <c r="V25" s="126"/>
      <c r="X25" s="126" t="s">
        <v>157</v>
      </c>
      <c r="Y25" s="126"/>
      <c r="AA25" s="126" t="s">
        <v>157</v>
      </c>
      <c r="AB25" s="126"/>
      <c r="AD25" s="126" t="s">
        <v>157</v>
      </c>
      <c r="AE25" s="126"/>
      <c r="AG25" s="126" t="s">
        <v>157</v>
      </c>
      <c r="AH25" s="126"/>
      <c r="AJ25" s="126" t="s">
        <v>157</v>
      </c>
      <c r="AK25" s="126"/>
      <c r="AM25" s="126" t="s">
        <v>157</v>
      </c>
      <c r="AN25" s="126"/>
      <c r="AP25" s="126" t="s">
        <v>157</v>
      </c>
      <c r="AQ25" s="126"/>
      <c r="AS25" s="126" t="s">
        <v>157</v>
      </c>
      <c r="AT25" s="126"/>
      <c r="AV25" s="126" t="s">
        <v>157</v>
      </c>
      <c r="AW25" s="126"/>
      <c r="AY25" s="126" t="s">
        <v>157</v>
      </c>
      <c r="AZ25" s="126"/>
      <c r="BB25" s="126" t="s">
        <v>157</v>
      </c>
      <c r="BC25" s="126"/>
      <c r="BE25" s="126" t="s">
        <v>157</v>
      </c>
      <c r="BF25" s="126"/>
      <c r="BH25" s="126" t="s">
        <v>157</v>
      </c>
      <c r="BI25" s="126"/>
      <c r="BK25" s="126" t="s">
        <v>157</v>
      </c>
      <c r="BL25" s="126"/>
      <c r="BN25" s="126" t="s">
        <v>157</v>
      </c>
      <c r="BO25" s="126"/>
      <c r="BQ25" s="126" t="s">
        <v>157</v>
      </c>
      <c r="BR25" s="126"/>
    </row>
    <row r="26" spans="3:70" ht="15.75" customHeight="1" outlineLevel="1" x14ac:dyDescent="0.25">
      <c r="C26" s="105">
        <v>2018</v>
      </c>
      <c r="D26" s="106">
        <v>62782943.872000001</v>
      </c>
      <c r="F26" s="105">
        <v>2019</v>
      </c>
      <c r="G26" s="100">
        <v>74122870.975095645</v>
      </c>
      <c r="I26" s="105">
        <v>2019</v>
      </c>
      <c r="J26" s="100">
        <v>55303090.338837549</v>
      </c>
      <c r="L26" s="105">
        <v>2019</v>
      </c>
      <c r="M26" s="100">
        <v>37845170.85157261</v>
      </c>
      <c r="O26" s="105">
        <v>2019</v>
      </c>
      <c r="P26" s="100">
        <v>20732875.058987595</v>
      </c>
      <c r="R26" s="105">
        <v>2020</v>
      </c>
      <c r="S26" s="100">
        <v>81437858.841646969</v>
      </c>
      <c r="U26" s="105">
        <v>2020</v>
      </c>
      <c r="V26" s="100">
        <v>76554253.846559688</v>
      </c>
      <c r="X26" s="105">
        <v>2020</v>
      </c>
      <c r="Y26" s="100">
        <v>48043295.898965061</v>
      </c>
      <c r="Z26" s="23"/>
      <c r="AA26" s="105">
        <v>2020</v>
      </c>
      <c r="AB26" s="100">
        <v>24968375.766393572</v>
      </c>
      <c r="AD26" s="105">
        <v>2021</v>
      </c>
      <c r="AE26" s="100">
        <v>92066616.735249132</v>
      </c>
      <c r="AG26" s="105">
        <v>2021</v>
      </c>
      <c r="AH26" s="100">
        <v>75265094.509498596</v>
      </c>
      <c r="AJ26" s="105">
        <v>2021</v>
      </c>
      <c r="AK26" s="100">
        <v>51930195.936992109</v>
      </c>
      <c r="AM26" s="105">
        <v>2021</v>
      </c>
      <c r="AN26" s="100">
        <v>26676080.263505895</v>
      </c>
      <c r="AP26" s="105">
        <v>2022</v>
      </c>
      <c r="AQ26" s="100">
        <v>115787236.9205592</v>
      </c>
      <c r="AS26" s="105">
        <v>2022</v>
      </c>
      <c r="AT26" s="100">
        <v>83285491.896488979</v>
      </c>
      <c r="AV26" s="105">
        <v>2022</v>
      </c>
      <c r="AW26" s="100">
        <v>62301359.68</v>
      </c>
      <c r="AY26" s="105">
        <v>2022</v>
      </c>
      <c r="AZ26" s="100">
        <v>34802085.292167097</v>
      </c>
      <c r="BB26" s="105">
        <v>2023</v>
      </c>
      <c r="BC26" s="100">
        <v>151706139.24700001</v>
      </c>
      <c r="BE26" s="105">
        <v>2023</v>
      </c>
      <c r="BF26" s="100">
        <v>111662279.01490265</v>
      </c>
      <c r="BH26" s="105">
        <v>2023</v>
      </c>
      <c r="BI26" s="100">
        <v>67928893</v>
      </c>
      <c r="BK26" s="105">
        <v>2023</v>
      </c>
      <c r="BL26" s="100">
        <v>33290283.043866344</v>
      </c>
      <c r="BN26" s="105">
        <v>2024</v>
      </c>
      <c r="BO26" s="100">
        <v>88241221.439999998</v>
      </c>
      <c r="BQ26" s="105">
        <v>2024</v>
      </c>
      <c r="BR26" s="100">
        <v>67421534.296312541</v>
      </c>
    </row>
    <row r="27" spans="3:70" ht="15.75" outlineLevel="1" x14ac:dyDescent="0.25">
      <c r="C27" s="105">
        <v>2019</v>
      </c>
      <c r="D27" s="106">
        <f>68061434.5687162+2117987</f>
        <v>70179421.568716198</v>
      </c>
      <c r="F27" s="105">
        <v>2020</v>
      </c>
      <c r="G27" s="100">
        <v>80757209.570125848</v>
      </c>
      <c r="I27" s="105">
        <v>2020</v>
      </c>
      <c r="J27" s="100">
        <v>78894432.301296979</v>
      </c>
      <c r="L27" s="105">
        <v>2020</v>
      </c>
      <c r="M27" s="100">
        <v>79661809.063055724</v>
      </c>
      <c r="O27" s="105">
        <v>2020</v>
      </c>
      <c r="P27" s="100">
        <v>86415619.176747173</v>
      </c>
      <c r="R27" s="105">
        <v>2021</v>
      </c>
      <c r="S27" s="100">
        <v>87899546.210562065</v>
      </c>
      <c r="U27" s="105">
        <v>2021</v>
      </c>
      <c r="V27" s="100">
        <v>108750992.05178063</v>
      </c>
      <c r="X27" s="105">
        <v>2021</v>
      </c>
      <c r="Y27" s="100">
        <v>100751053.49170622</v>
      </c>
      <c r="AA27" s="105">
        <v>2021</v>
      </c>
      <c r="AB27" s="100">
        <v>103679750.90796895</v>
      </c>
      <c r="AD27" s="105">
        <v>2022</v>
      </c>
      <c r="AE27" s="100">
        <v>99830122.559711099</v>
      </c>
      <c r="AG27" s="105">
        <v>2022</v>
      </c>
      <c r="AH27" s="100">
        <v>106988225.91423291</v>
      </c>
      <c r="AJ27" s="105">
        <v>2022</v>
      </c>
      <c r="AK27" s="100">
        <v>109020601.4319234</v>
      </c>
      <c r="AM27" s="105">
        <v>2022</v>
      </c>
      <c r="AN27" s="100">
        <v>110889816.86583823</v>
      </c>
      <c r="AP27" s="105">
        <v>2023</v>
      </c>
      <c r="AQ27" s="100">
        <v>125559774.95858514</v>
      </c>
      <c r="AS27" s="105">
        <v>2023</v>
      </c>
      <c r="AT27" s="100">
        <v>118459514.69865432</v>
      </c>
      <c r="AV27" s="105">
        <v>2023</v>
      </c>
      <c r="AW27" s="100">
        <v>130922895.18779157</v>
      </c>
      <c r="AY27" s="105">
        <v>2023</v>
      </c>
      <c r="AZ27" s="100">
        <v>144778700.01165074</v>
      </c>
      <c r="BB27" s="105">
        <v>2024</v>
      </c>
      <c r="BC27" s="100">
        <v>165109839.40926901</v>
      </c>
      <c r="BE27" s="105">
        <v>2024</v>
      </c>
      <c r="BF27" s="100">
        <v>159476134.25265822</v>
      </c>
      <c r="BH27" s="105">
        <v>2024</v>
      </c>
      <c r="BI27" s="100">
        <v>143394928.39796558</v>
      </c>
      <c r="BK27" s="105">
        <v>2024</v>
      </c>
      <c r="BL27" s="100">
        <v>139144821.86877018</v>
      </c>
      <c r="BN27" s="105">
        <v>2025</v>
      </c>
      <c r="BO27" s="100">
        <v>95182987.387480587</v>
      </c>
      <c r="BQ27" s="105">
        <v>2025</v>
      </c>
      <c r="BR27" s="100">
        <v>95687286.121540129</v>
      </c>
    </row>
    <row r="28" spans="3:70" ht="15.75" outlineLevel="1" x14ac:dyDescent="0.25">
      <c r="C28" s="105">
        <v>2020</v>
      </c>
      <c r="D28" s="106">
        <f>74153246.6673607+2117987</f>
        <v>76271233.667360693</v>
      </c>
      <c r="F28" s="105">
        <v>2021</v>
      </c>
      <c r="G28" s="100">
        <v>87164890.818754807</v>
      </c>
      <c r="I28" s="105">
        <v>2021</v>
      </c>
      <c r="J28" s="100">
        <v>85154311.477028862</v>
      </c>
      <c r="L28" s="105">
        <v>2021</v>
      </c>
      <c r="M28" s="100">
        <v>85982575.752275616</v>
      </c>
      <c r="O28" s="105">
        <v>2021</v>
      </c>
      <c r="P28" s="100">
        <v>93272266.967514068</v>
      </c>
      <c r="R28" s="105">
        <v>2022</v>
      </c>
      <c r="S28" s="100">
        <v>95311664.339499384</v>
      </c>
      <c r="U28" s="105">
        <v>2022</v>
      </c>
      <c r="V28" s="100">
        <v>117921405.71689761</v>
      </c>
      <c r="X28" s="105">
        <v>2022</v>
      </c>
      <c r="Y28" s="100">
        <v>109246873.34846078</v>
      </c>
      <c r="AA28" s="105">
        <v>2022</v>
      </c>
      <c r="AB28" s="100">
        <v>112422532.80433692</v>
      </c>
      <c r="AD28" s="105">
        <v>2023</v>
      </c>
      <c r="AE28" s="100">
        <v>108255867.02000009</v>
      </c>
      <c r="AG28" s="105">
        <v>2023</v>
      </c>
      <c r="AH28" s="100">
        <v>116018120.18561186</v>
      </c>
      <c r="AJ28" s="105">
        <v>2023</v>
      </c>
      <c r="AK28" s="100">
        <v>118222029.86874591</v>
      </c>
      <c r="AM28" s="105">
        <v>2023</v>
      </c>
      <c r="AN28" s="100">
        <v>120249008.62282468</v>
      </c>
      <c r="AP28" s="105">
        <v>2024</v>
      </c>
      <c r="AQ28" s="100">
        <v>136652835.64667693</v>
      </c>
      <c r="AS28" s="105">
        <v>2024</v>
      </c>
      <c r="AT28" s="100">
        <v>128925275.61665142</v>
      </c>
      <c r="AV28" s="105">
        <v>2024</v>
      </c>
      <c r="AW28" s="100">
        <v>142489781.33630443</v>
      </c>
      <c r="AY28" s="105">
        <v>2024</v>
      </c>
      <c r="AZ28" s="100">
        <v>157569730.46787778</v>
      </c>
      <c r="BB28" s="105">
        <v>2025</v>
      </c>
      <c r="BC28" s="100">
        <v>178480650.55213389</v>
      </c>
      <c r="BE28" s="105">
        <v>2025</v>
      </c>
      <c r="BF28" s="100">
        <v>172391040.06429219</v>
      </c>
      <c r="BH28" s="105">
        <v>2025</v>
      </c>
      <c r="BI28" s="100">
        <v>155007524.87081274</v>
      </c>
      <c r="BK28" s="105">
        <v>2025</v>
      </c>
      <c r="BL28" s="100">
        <v>150413230.63120419</v>
      </c>
      <c r="BN28" s="105">
        <v>2026</v>
      </c>
      <c r="BO28" s="100">
        <v>102866532.764</v>
      </c>
      <c r="BQ28" s="105">
        <v>2026</v>
      </c>
      <c r="BR28" s="100">
        <v>103393459.26029377</v>
      </c>
    </row>
    <row r="29" spans="3:70" ht="15.75" outlineLevel="1" x14ac:dyDescent="0.25">
      <c r="C29" s="105">
        <v>2021</v>
      </c>
      <c r="D29" s="106">
        <f>80036936.4422384+2117987</f>
        <v>82154923.442238405</v>
      </c>
      <c r="F29" s="105">
        <v>2022</v>
      </c>
      <c r="G29" s="100">
        <v>94515059.224594653</v>
      </c>
      <c r="I29" s="105">
        <v>2022</v>
      </c>
      <c r="J29" s="100">
        <v>92334938.03389518</v>
      </c>
      <c r="L29" s="105">
        <v>2022</v>
      </c>
      <c r="M29" s="100">
        <v>93233045.589508846</v>
      </c>
      <c r="O29" s="105">
        <v>2022</v>
      </c>
      <c r="P29" s="100">
        <v>101137439.0954894</v>
      </c>
      <c r="R29" s="105">
        <v>2023</v>
      </c>
      <c r="S29" s="100">
        <v>103356047.20930023</v>
      </c>
      <c r="U29" s="105">
        <v>2023</v>
      </c>
      <c r="V29" s="100">
        <v>127874069.35681607</v>
      </c>
      <c r="X29" s="105">
        <v>2023</v>
      </c>
      <c r="Y29" s="100">
        <v>118467399.32116124</v>
      </c>
      <c r="AA29" s="105">
        <v>2023</v>
      </c>
      <c r="AB29" s="100">
        <v>121911087.04728323</v>
      </c>
      <c r="AD29" s="105">
        <v>2024</v>
      </c>
      <c r="AE29" s="106">
        <v>117820147.48395406</v>
      </c>
      <c r="AG29" s="105">
        <v>2024</v>
      </c>
      <c r="AH29" s="106">
        <v>126268186.72612472</v>
      </c>
      <c r="AJ29" s="105">
        <v>2024</v>
      </c>
      <c r="AK29" s="106">
        <v>128666809.2770872</v>
      </c>
      <c r="AM29" s="105">
        <v>2024</v>
      </c>
      <c r="AN29" s="106">
        <v>130872869.25634247</v>
      </c>
      <c r="AP29" s="105">
        <v>2025</v>
      </c>
      <c r="AQ29" s="106">
        <v>147719435.10709187</v>
      </c>
      <c r="AS29" s="105">
        <v>2025</v>
      </c>
      <c r="AT29" s="106">
        <v>139366071.65883571</v>
      </c>
      <c r="AV29" s="105">
        <v>2025</v>
      </c>
      <c r="AW29" s="100">
        <v>154029076.000691</v>
      </c>
      <c r="AY29" s="105">
        <v>2025</v>
      </c>
      <c r="AZ29" s="100">
        <v>170330249.38372475</v>
      </c>
      <c r="BB29" s="105">
        <v>2026</v>
      </c>
      <c r="BC29" s="100">
        <v>178033322.98146689</v>
      </c>
      <c r="BE29" s="105">
        <v>2026</v>
      </c>
      <c r="BF29" s="100">
        <v>171959046.45014691</v>
      </c>
      <c r="BH29" s="105">
        <v>2026</v>
      </c>
      <c r="BI29" s="100">
        <v>154619158.40056762</v>
      </c>
      <c r="BK29" s="105">
        <v>2026</v>
      </c>
      <c r="BL29" s="100">
        <v>150036440.32915932</v>
      </c>
      <c r="BN29" s="105">
        <v>2027</v>
      </c>
      <c r="BO29" s="100">
        <v>110723284.17900001</v>
      </c>
      <c r="BQ29" s="105">
        <v>2027</v>
      </c>
      <c r="BR29" s="100">
        <v>108165357.7402513</v>
      </c>
    </row>
    <row r="30" spans="3:70" ht="15.75" outlineLevel="1" x14ac:dyDescent="0.25">
      <c r="C30" s="105">
        <v>2022</v>
      </c>
      <c r="D30" s="106">
        <f>86786040.9958275+2117987</f>
        <v>88904027.995827496</v>
      </c>
      <c r="F30" s="105">
        <v>2023</v>
      </c>
      <c r="G30" s="100">
        <v>102492207.96744218</v>
      </c>
      <c r="I30" s="105">
        <v>2023</v>
      </c>
      <c r="J30" s="100">
        <v>100128082.75496754</v>
      </c>
      <c r="L30" s="105">
        <v>2023</v>
      </c>
      <c r="M30" s="100">
        <v>101101991.32702219</v>
      </c>
      <c r="O30" s="105">
        <v>2023</v>
      </c>
      <c r="P30" s="100">
        <v>109673522.14674415</v>
      </c>
      <c r="R30" s="105">
        <v>2024</v>
      </c>
      <c r="S30" s="106">
        <v>112487434.26819088</v>
      </c>
      <c r="U30" s="105">
        <v>2024</v>
      </c>
      <c r="V30" s="106">
        <v>139171595.27446207</v>
      </c>
      <c r="X30" s="105">
        <v>2024</v>
      </c>
      <c r="Y30" s="106">
        <v>128933856.83642447</v>
      </c>
      <c r="AA30" s="105">
        <v>2024</v>
      </c>
      <c r="AB30" s="106">
        <v>132681790.38450105</v>
      </c>
      <c r="AD30" s="105">
        <v>2025</v>
      </c>
      <c r="AE30" s="106">
        <v>127361613.45062567</v>
      </c>
      <c r="AG30" s="105">
        <v>2025</v>
      </c>
      <c r="AH30" s="106">
        <v>136493802.90509558</v>
      </c>
      <c r="AJ30" s="105">
        <v>2025</v>
      </c>
      <c r="AK30" s="106">
        <v>139086673.85860753</v>
      </c>
      <c r="AM30" s="105">
        <v>2025</v>
      </c>
      <c r="AN30" s="106">
        <v>141471387.88525623</v>
      </c>
      <c r="AP30" s="105">
        <v>2026</v>
      </c>
      <c r="AQ30" s="106">
        <v>147348960.15108693</v>
      </c>
      <c r="AS30" s="105">
        <v>2026</v>
      </c>
      <c r="AT30" s="106">
        <v>139016602.7053695</v>
      </c>
      <c r="AV30" s="105">
        <v>2026</v>
      </c>
      <c r="AW30" s="100">
        <v>153641834.07721305</v>
      </c>
      <c r="AY30" s="105">
        <v>2026</v>
      </c>
      <c r="AZ30" s="100">
        <v>169895132.87557977</v>
      </c>
      <c r="BB30" s="105">
        <v>2027</v>
      </c>
      <c r="BC30" s="100">
        <v>0</v>
      </c>
      <c r="BE30" s="105">
        <v>2027</v>
      </c>
      <c r="BF30" s="100">
        <v>0</v>
      </c>
      <c r="BH30" s="105">
        <v>2027</v>
      </c>
      <c r="BI30" s="100"/>
      <c r="BK30" s="105">
        <v>2027</v>
      </c>
      <c r="BL30" s="100"/>
      <c r="BN30" s="105">
        <v>2028</v>
      </c>
      <c r="BO30" s="100">
        <v>120247221.17399999</v>
      </c>
      <c r="BQ30" s="105">
        <v>2028</v>
      </c>
      <c r="BR30" s="100">
        <v>117928185.21754144</v>
      </c>
    </row>
    <row r="31" spans="3:70" ht="15.75" outlineLevel="1" x14ac:dyDescent="0.25">
      <c r="C31" s="105" t="s">
        <v>168</v>
      </c>
      <c r="D31" s="106">
        <f>417693834.976425+2117988</f>
        <v>419811822.97642499</v>
      </c>
      <c r="F31" s="105" t="s">
        <v>162</v>
      </c>
      <c r="G31" s="100">
        <f>352400734.463736+111452</f>
        <v>352512186.463736</v>
      </c>
      <c r="I31" s="105" t="s">
        <v>162</v>
      </c>
      <c r="J31" s="100">
        <f>344272121.784176+609512</f>
        <v>344881633.78417599</v>
      </c>
      <c r="L31" s="105" t="s">
        <v>162</v>
      </c>
      <c r="M31" s="100">
        <f>347620728.50169+635497</f>
        <v>348256225.50168997</v>
      </c>
      <c r="O31" s="105" t="s">
        <v>162</v>
      </c>
      <c r="P31" s="100">
        <f>376918128.719518+565587</f>
        <v>377483715.71951801</v>
      </c>
      <c r="R31" s="105" t="s">
        <v>169</v>
      </c>
      <c r="S31" s="106">
        <f>242889287.7598+508906</f>
        <v>243398193.75979999</v>
      </c>
      <c r="U31" s="105" t="s">
        <v>169</v>
      </c>
      <c r="V31" s="106">
        <f>300510833.333484+375952</f>
        <v>300886785.33348399</v>
      </c>
      <c r="X31" s="105" t="s">
        <v>169</v>
      </c>
      <c r="Y31" s="106">
        <f>278398479.352282+308430</f>
        <v>278706909.35228199</v>
      </c>
      <c r="AA31" s="105" t="s">
        <v>169</v>
      </c>
      <c r="AB31" s="106">
        <f>286492395.310516+132847</f>
        <v>286625242.310516</v>
      </c>
      <c r="AD31" s="105" t="s">
        <v>170</v>
      </c>
      <c r="AE31" s="106">
        <f>127041991.48846+131491</f>
        <v>127173482.48846</v>
      </c>
      <c r="AG31" s="105" t="s">
        <v>170</v>
      </c>
      <c r="AH31" s="106">
        <v>136373961.29843599</v>
      </c>
      <c r="AJ31" s="105" t="s">
        <v>170</v>
      </c>
      <c r="AK31" s="106">
        <v>138941399.35764399</v>
      </c>
      <c r="AM31" s="105" t="s">
        <v>170</v>
      </c>
      <c r="AN31" s="106">
        <v>141116525.10623199</v>
      </c>
      <c r="AP31" s="105" t="s">
        <v>179</v>
      </c>
      <c r="AQ31" s="106">
        <v>0</v>
      </c>
      <c r="AS31" s="105" t="s">
        <v>179</v>
      </c>
      <c r="AT31" s="106">
        <v>0</v>
      </c>
      <c r="AV31" s="105" t="s">
        <v>179</v>
      </c>
      <c r="AW31" s="100"/>
      <c r="AY31" s="105" t="s">
        <v>179</v>
      </c>
      <c r="AZ31" s="100"/>
      <c r="BB31" s="105" t="s">
        <v>184</v>
      </c>
      <c r="BC31" s="100">
        <v>0</v>
      </c>
      <c r="BE31" s="105" t="s">
        <v>184</v>
      </c>
      <c r="BF31" s="100">
        <v>0</v>
      </c>
      <c r="BH31" s="105" t="s">
        <v>184</v>
      </c>
      <c r="BI31" s="100">
        <v>0</v>
      </c>
      <c r="BK31" s="105" t="s">
        <v>184</v>
      </c>
      <c r="BL31" s="100">
        <v>0</v>
      </c>
      <c r="BN31" s="105" t="s">
        <v>194</v>
      </c>
      <c r="BO31" s="100">
        <v>396409424.77700001</v>
      </c>
      <c r="BQ31" s="105" t="s">
        <v>194</v>
      </c>
      <c r="BR31" s="100">
        <v>404627985.46506083</v>
      </c>
    </row>
    <row r="32" spans="3:70" ht="15.75" outlineLevel="1" x14ac:dyDescent="0.25">
      <c r="C32" s="105" t="s">
        <v>163</v>
      </c>
      <c r="D32" s="107">
        <f>SUM(D26:D31)</f>
        <v>800104373.52256775</v>
      </c>
      <c r="E32" s="36"/>
      <c r="F32" s="105" t="s">
        <v>163</v>
      </c>
      <c r="G32" s="107">
        <f>SUM(G26:G31)</f>
        <v>791564425.01974916</v>
      </c>
      <c r="H32" s="36"/>
      <c r="I32" s="105" t="s">
        <v>163</v>
      </c>
      <c r="J32" s="107">
        <f>SUM(J26:J31)</f>
        <v>756696488.69020212</v>
      </c>
      <c r="K32" s="36"/>
      <c r="L32" s="105" t="s">
        <v>163</v>
      </c>
      <c r="M32" s="107">
        <f>SUM(M26:M31)</f>
        <v>746080818.08512497</v>
      </c>
      <c r="N32" s="36"/>
      <c r="O32" s="105" t="s">
        <v>163</v>
      </c>
      <c r="P32" s="107">
        <f>SUM(P26:P31)</f>
        <v>788715438.16500044</v>
      </c>
      <c r="Q32" s="36"/>
      <c r="R32" s="105" t="s">
        <v>163</v>
      </c>
      <c r="S32" s="107">
        <f>SUM(S26:S31)</f>
        <v>723890744.62899947</v>
      </c>
      <c r="T32" s="36"/>
      <c r="U32" s="105" t="s">
        <v>163</v>
      </c>
      <c r="V32" s="107">
        <f>SUM(V26:V31)</f>
        <v>871159101.58000016</v>
      </c>
      <c r="W32" s="36">
        <f>+V32-V9</f>
        <v>-0.41999983787536621</v>
      </c>
      <c r="X32" s="105" t="s">
        <v>163</v>
      </c>
      <c r="Y32" s="107">
        <f>SUM(Y26:Y31)</f>
        <v>784149388.24899983</v>
      </c>
      <c r="AA32" s="105" t="s">
        <v>163</v>
      </c>
      <c r="AB32" s="107">
        <f>SUM(AB26:AB31)</f>
        <v>782288779.22099972</v>
      </c>
      <c r="AC32" s="36"/>
      <c r="AD32" s="105" t="s">
        <v>163</v>
      </c>
      <c r="AE32" s="107">
        <f>SUM(AE26:AE31)</f>
        <v>672507849.73800015</v>
      </c>
      <c r="AF32" s="36"/>
      <c r="AG32" s="105" t="s">
        <v>163</v>
      </c>
      <c r="AH32" s="107">
        <f>SUM(AH26:AH31)</f>
        <v>697407391.53899956</v>
      </c>
      <c r="AI32" s="36"/>
      <c r="AJ32" s="105" t="s">
        <v>163</v>
      </c>
      <c r="AK32" s="107">
        <f>SUM(AK26:AK31)</f>
        <v>685867709.73100007</v>
      </c>
      <c r="AL32" s="36"/>
      <c r="AM32" s="105" t="s">
        <v>163</v>
      </c>
      <c r="AN32" s="107">
        <f>SUM(AN26:AN31)</f>
        <v>671275687.99999952</v>
      </c>
      <c r="AO32" s="36"/>
      <c r="AP32" s="105" t="s">
        <v>163</v>
      </c>
      <c r="AQ32" s="107">
        <f>SUM(AQ26:AQ31)</f>
        <v>673068242.78400004</v>
      </c>
      <c r="AR32" s="36"/>
      <c r="AS32" s="105" t="s">
        <v>163</v>
      </c>
      <c r="AT32" s="107">
        <f>SUM(AT26:AT31)</f>
        <v>609052956.57599998</v>
      </c>
      <c r="AV32" s="105" t="s">
        <v>163</v>
      </c>
      <c r="AW32" s="107">
        <v>643384946.28200006</v>
      </c>
      <c r="AY32" s="105" t="s">
        <v>163</v>
      </c>
      <c r="AZ32" s="107">
        <v>677375898.03100014</v>
      </c>
      <c r="BB32" s="105" t="s">
        <v>163</v>
      </c>
      <c r="BC32" s="107">
        <v>673329952.18986976</v>
      </c>
      <c r="BE32" s="105" t="s">
        <v>163</v>
      </c>
      <c r="BF32" s="107">
        <v>615488499.78199995</v>
      </c>
      <c r="BH32" s="105" t="s">
        <v>163</v>
      </c>
      <c r="BI32" s="107">
        <v>520950505.23699999</v>
      </c>
      <c r="BK32" s="105" t="s">
        <v>163</v>
      </c>
      <c r="BL32" s="107">
        <v>472884775.87300003</v>
      </c>
      <c r="BN32" s="105" t="s">
        <v>163</v>
      </c>
      <c r="BO32" s="107">
        <v>913670671.72148061</v>
      </c>
      <c r="BQ32" s="105" t="s">
        <v>163</v>
      </c>
      <c r="BR32" s="107">
        <v>897223808.10100007</v>
      </c>
    </row>
    <row r="33" spans="3:70" outlineLevel="1" x14ac:dyDescent="0.25">
      <c r="C33" s="108"/>
      <c r="D33" s="109"/>
      <c r="F33" s="110"/>
      <c r="G33" s="109"/>
      <c r="I33" s="110"/>
      <c r="J33" s="109"/>
      <c r="L33" s="110"/>
      <c r="M33" s="109"/>
      <c r="O33" s="110"/>
      <c r="P33" s="109"/>
      <c r="R33" s="110"/>
      <c r="S33" s="109"/>
      <c r="U33" s="110"/>
      <c r="V33" s="109"/>
      <c r="X33" s="110"/>
      <c r="Y33" s="109"/>
      <c r="AA33" s="110"/>
      <c r="AB33" s="109"/>
      <c r="AD33" s="110"/>
      <c r="AE33" s="109"/>
      <c r="AG33" s="110"/>
      <c r="AH33" s="109"/>
      <c r="AJ33" s="110"/>
      <c r="AK33" s="109"/>
      <c r="AM33" s="110"/>
      <c r="AN33" s="109"/>
      <c r="AP33" s="110"/>
      <c r="AQ33" s="109"/>
      <c r="AS33" s="110"/>
      <c r="AT33" s="109"/>
      <c r="AV33" s="110"/>
      <c r="AW33" s="109"/>
      <c r="AY33" s="110"/>
      <c r="AZ33" s="109"/>
      <c r="BB33" s="110"/>
      <c r="BC33" s="109"/>
      <c r="BE33" s="110"/>
      <c r="BF33" s="109"/>
      <c r="BH33" s="110"/>
      <c r="BI33" s="109"/>
      <c r="BK33" s="110"/>
      <c r="BL33" s="109"/>
      <c r="BN33" s="110"/>
      <c r="BO33" s="109"/>
      <c r="BQ33" s="110"/>
      <c r="BR33" s="109"/>
    </row>
    <row r="34" spans="3:70" ht="15.75" outlineLevel="1" x14ac:dyDescent="0.25">
      <c r="C34" s="126" t="s">
        <v>155</v>
      </c>
      <c r="D34" s="126"/>
      <c r="F34" s="126" t="s">
        <v>155</v>
      </c>
      <c r="G34" s="126"/>
      <c r="I34" s="126" t="s">
        <v>155</v>
      </c>
      <c r="J34" s="126"/>
      <c r="L34" s="126" t="s">
        <v>155</v>
      </c>
      <c r="M34" s="126"/>
      <c r="O34" s="126" t="s">
        <v>155</v>
      </c>
      <c r="P34" s="126"/>
      <c r="R34" s="126" t="s">
        <v>155</v>
      </c>
      <c r="S34" s="126"/>
      <c r="U34" s="126" t="s">
        <v>155</v>
      </c>
      <c r="V34" s="126"/>
      <c r="X34" s="126" t="s">
        <v>155</v>
      </c>
      <c r="Y34" s="126"/>
      <c r="AA34" s="126" t="s">
        <v>155</v>
      </c>
      <c r="AB34" s="126"/>
      <c r="AD34" s="126" t="s">
        <v>155</v>
      </c>
      <c r="AE34" s="126"/>
      <c r="AG34" s="126" t="s">
        <v>155</v>
      </c>
      <c r="AH34" s="126"/>
      <c r="AJ34" s="126" t="s">
        <v>155</v>
      </c>
      <c r="AK34" s="126"/>
      <c r="AM34" s="126" t="s">
        <v>155</v>
      </c>
      <c r="AN34" s="126"/>
      <c r="AP34" s="126" t="s">
        <v>155</v>
      </c>
      <c r="AQ34" s="126"/>
      <c r="AS34" s="126" t="s">
        <v>155</v>
      </c>
      <c r="AT34" s="126"/>
      <c r="AV34" s="126" t="s">
        <v>155</v>
      </c>
      <c r="AW34" s="126"/>
      <c r="AY34" s="126" t="s">
        <v>155</v>
      </c>
      <c r="AZ34" s="126"/>
      <c r="BB34" s="126" t="s">
        <v>155</v>
      </c>
      <c r="BC34" s="126"/>
      <c r="BE34" s="126" t="s">
        <v>155</v>
      </c>
      <c r="BF34" s="126"/>
      <c r="BH34" s="126" t="s">
        <v>155</v>
      </c>
      <c r="BI34" s="126"/>
      <c r="BK34" s="126" t="s">
        <v>155</v>
      </c>
      <c r="BL34" s="126"/>
      <c r="BN34" s="126" t="s">
        <v>155</v>
      </c>
      <c r="BO34" s="126"/>
      <c r="BQ34" s="126" t="s">
        <v>155</v>
      </c>
      <c r="BR34" s="126"/>
    </row>
    <row r="35" spans="3:70" ht="15.75" outlineLevel="1" x14ac:dyDescent="0.25">
      <c r="C35" s="105">
        <v>2018</v>
      </c>
      <c r="D35" s="100">
        <v>18111719</v>
      </c>
      <c r="F35" s="105">
        <v>2019</v>
      </c>
      <c r="G35" s="100">
        <v>275789036</v>
      </c>
      <c r="I35" s="105">
        <v>2019</v>
      </c>
      <c r="J35" s="100">
        <v>269476915</v>
      </c>
      <c r="L35" s="105">
        <v>2019</v>
      </c>
      <c r="M35" s="100">
        <v>250206000</v>
      </c>
      <c r="O35" s="105">
        <v>2019</v>
      </c>
      <c r="P35" s="100">
        <v>18047988.590999998</v>
      </c>
      <c r="R35" s="105">
        <v>2020</v>
      </c>
      <c r="S35" s="100">
        <v>228879940</v>
      </c>
      <c r="U35" s="105">
        <v>2020</v>
      </c>
      <c r="V35" s="100">
        <v>145161456</v>
      </c>
      <c r="X35" s="105">
        <v>2020</v>
      </c>
      <c r="Y35" s="100">
        <v>128729493</v>
      </c>
      <c r="AA35" s="105">
        <v>2020</v>
      </c>
      <c r="AB35" s="100">
        <v>40703939</v>
      </c>
      <c r="AD35" s="105">
        <v>2021</v>
      </c>
      <c r="AE35" s="100">
        <v>29775925</v>
      </c>
      <c r="AG35" s="105">
        <v>2021</v>
      </c>
      <c r="AH35" s="100">
        <v>39033389.594250001</v>
      </c>
      <c r="AJ35" s="105">
        <v>2021</v>
      </c>
      <c r="AK35" s="100">
        <v>40736500.104999997</v>
      </c>
      <c r="AM35" s="105">
        <v>2021</v>
      </c>
      <c r="AN35" s="100">
        <v>17199605</v>
      </c>
      <c r="AP35" s="105">
        <v>2022</v>
      </c>
      <c r="AQ35" s="100">
        <v>268827276</v>
      </c>
      <c r="AS35" s="105">
        <v>2022</v>
      </c>
      <c r="AT35" s="100">
        <v>174806190</v>
      </c>
      <c r="AV35" s="105">
        <v>2022</v>
      </c>
      <c r="AW35" s="100">
        <v>179625655.05199999</v>
      </c>
      <c r="AY35" s="105">
        <v>2022</v>
      </c>
      <c r="AZ35" s="100">
        <v>177076914.88170052</v>
      </c>
      <c r="BB35" s="105">
        <v>2023</v>
      </c>
      <c r="BC35" s="100">
        <v>435925689.23000002</v>
      </c>
      <c r="BE35" s="105">
        <v>2023</v>
      </c>
      <c r="BF35" s="100">
        <v>0</v>
      </c>
      <c r="BH35" s="105">
        <v>2023</v>
      </c>
      <c r="BI35" s="100">
        <v>57939945</v>
      </c>
      <c r="BK35" s="105">
        <v>2023</v>
      </c>
      <c r="BL35" s="100">
        <v>28631470.848999999</v>
      </c>
      <c r="BN35" s="105">
        <v>2024</v>
      </c>
      <c r="BO35" s="100">
        <v>211817241.66499999</v>
      </c>
      <c r="BQ35" s="105">
        <v>2024</v>
      </c>
      <c r="BR35" s="100">
        <v>233223381.62799999</v>
      </c>
    </row>
    <row r="36" spans="3:70" ht="15.75" outlineLevel="1" x14ac:dyDescent="0.25">
      <c r="C36" s="105">
        <v>2019</v>
      </c>
      <c r="D36" s="100">
        <v>355206000</v>
      </c>
      <c r="F36" s="105">
        <v>2020</v>
      </c>
      <c r="G36" s="100">
        <v>200027000</v>
      </c>
      <c r="I36" s="105">
        <v>2020</v>
      </c>
      <c r="J36" s="100">
        <v>199821000</v>
      </c>
      <c r="L36" s="105">
        <v>2020</v>
      </c>
      <c r="M36" s="100">
        <v>199821000</v>
      </c>
      <c r="O36" s="105">
        <v>2020</v>
      </c>
      <c r="P36" s="100">
        <v>199821000</v>
      </c>
      <c r="R36" s="105">
        <v>2021</v>
      </c>
      <c r="S36" s="100">
        <v>0</v>
      </c>
      <c r="U36" s="105">
        <v>2021</v>
      </c>
      <c r="V36" s="100">
        <v>0</v>
      </c>
      <c r="X36" s="105">
        <v>2021</v>
      </c>
      <c r="Y36" s="100">
        <v>0</v>
      </c>
      <c r="Z36" s="23"/>
      <c r="AA36" s="105">
        <v>2021</v>
      </c>
      <c r="AB36" s="100">
        <v>0</v>
      </c>
      <c r="AD36" s="105">
        <v>2022</v>
      </c>
      <c r="AE36" s="100">
        <v>230382000</v>
      </c>
      <c r="AG36" s="105">
        <v>2022</v>
      </c>
      <c r="AH36" s="100">
        <v>230382000</v>
      </c>
      <c r="AJ36" s="105">
        <v>2022</v>
      </c>
      <c r="AK36" s="100">
        <v>230382000</v>
      </c>
      <c r="AM36" s="105">
        <v>2022</v>
      </c>
      <c r="AN36" s="100">
        <v>281980815</v>
      </c>
      <c r="AP36" s="105">
        <v>2023</v>
      </c>
      <c r="AQ36" s="100">
        <v>380179000</v>
      </c>
      <c r="AS36" s="105">
        <v>2023</v>
      </c>
      <c r="AT36" s="100">
        <v>380179000</v>
      </c>
      <c r="AV36" s="105">
        <v>2023</v>
      </c>
      <c r="AW36" s="100">
        <v>380179000</v>
      </c>
      <c r="AY36" s="105">
        <v>2023</v>
      </c>
      <c r="AZ36" s="100">
        <v>380179000</v>
      </c>
      <c r="BB36" s="105">
        <v>2024</v>
      </c>
      <c r="BC36" s="100">
        <v>170000000</v>
      </c>
      <c r="BE36" s="105">
        <v>2024</v>
      </c>
      <c r="BF36" s="100">
        <v>170000000</v>
      </c>
      <c r="BH36" s="105">
        <v>2024</v>
      </c>
      <c r="BI36" s="100">
        <v>170000000</v>
      </c>
      <c r="BK36" s="105">
        <v>2024</v>
      </c>
      <c r="BL36" s="100">
        <v>206610520</v>
      </c>
      <c r="BN36" s="105">
        <v>2025</v>
      </c>
      <c r="BO36" s="100">
        <v>330880000</v>
      </c>
      <c r="BQ36" s="105">
        <v>2025</v>
      </c>
      <c r="BR36" s="100">
        <v>330880000</v>
      </c>
    </row>
    <row r="37" spans="3:70" ht="15.75" outlineLevel="1" x14ac:dyDescent="0.25">
      <c r="C37" s="105">
        <v>2020</v>
      </c>
      <c r="D37" s="100">
        <v>199821000</v>
      </c>
      <c r="F37" s="111">
        <v>2021</v>
      </c>
      <c r="G37" s="106">
        <v>100000000</v>
      </c>
      <c r="I37" s="105">
        <v>2021</v>
      </c>
      <c r="J37" s="100">
        <v>0</v>
      </c>
      <c r="L37" s="105">
        <v>2021</v>
      </c>
      <c r="M37" s="100">
        <v>0</v>
      </c>
      <c r="O37" s="105">
        <v>2021</v>
      </c>
      <c r="P37" s="100">
        <v>0</v>
      </c>
      <c r="R37" s="105">
        <v>2022</v>
      </c>
      <c r="S37" s="100">
        <v>230382000</v>
      </c>
      <c r="U37" s="105">
        <v>2022</v>
      </c>
      <c r="V37" s="100">
        <v>230382000</v>
      </c>
      <c r="X37" s="105">
        <v>2022</v>
      </c>
      <c r="Y37" s="100">
        <v>230382000</v>
      </c>
      <c r="AA37" s="105">
        <v>2022</v>
      </c>
      <c r="AB37" s="100">
        <v>230382000</v>
      </c>
      <c r="AD37" s="105">
        <v>2023</v>
      </c>
      <c r="AE37" s="100">
        <v>380179000</v>
      </c>
      <c r="AG37" s="105">
        <v>2023</v>
      </c>
      <c r="AH37" s="100">
        <v>380179000</v>
      </c>
      <c r="AJ37" s="105">
        <v>2023</v>
      </c>
      <c r="AK37" s="100">
        <v>380179000</v>
      </c>
      <c r="AM37" s="105">
        <v>2023</v>
      </c>
      <c r="AN37" s="100">
        <v>380179000</v>
      </c>
      <c r="AP37" s="105">
        <v>2024</v>
      </c>
      <c r="AQ37" s="100">
        <v>170000000</v>
      </c>
      <c r="AS37" s="105">
        <v>2024</v>
      </c>
      <c r="AT37" s="100">
        <v>170000000</v>
      </c>
      <c r="AV37" s="105">
        <v>2024</v>
      </c>
      <c r="AW37" s="100">
        <v>170000000</v>
      </c>
      <c r="AY37" s="105">
        <v>2024</v>
      </c>
      <c r="AZ37" s="100">
        <v>170000000</v>
      </c>
      <c r="BB37" s="105">
        <v>2025</v>
      </c>
      <c r="BC37" s="100">
        <v>330880000</v>
      </c>
      <c r="BE37" s="105">
        <v>2025</v>
      </c>
      <c r="BF37" s="100">
        <v>330880000</v>
      </c>
      <c r="BH37" s="105">
        <v>2025</v>
      </c>
      <c r="BI37" s="100">
        <v>330880000</v>
      </c>
      <c r="BK37" s="105">
        <v>2025</v>
      </c>
      <c r="BL37" s="100">
        <v>330880000</v>
      </c>
      <c r="BN37" s="105">
        <v>2026</v>
      </c>
      <c r="BO37" s="100">
        <v>150000000</v>
      </c>
      <c r="BQ37" s="105">
        <v>2026</v>
      </c>
      <c r="BR37" s="100">
        <v>150000000</v>
      </c>
    </row>
    <row r="38" spans="3:70" ht="15.75" outlineLevel="1" x14ac:dyDescent="0.25">
      <c r="C38" s="105">
        <v>2021</v>
      </c>
      <c r="D38" s="100">
        <v>0</v>
      </c>
      <c r="F38" s="105">
        <v>2022</v>
      </c>
      <c r="G38" s="100">
        <v>120000000</v>
      </c>
      <c r="I38" s="105">
        <v>2022</v>
      </c>
      <c r="J38" s="100">
        <v>230382000</v>
      </c>
      <c r="L38" s="105">
        <v>2022</v>
      </c>
      <c r="M38" s="100">
        <v>230382000</v>
      </c>
      <c r="O38" s="105">
        <v>2022</v>
      </c>
      <c r="P38" s="100">
        <v>230382000</v>
      </c>
      <c r="R38" s="105">
        <v>2023</v>
      </c>
      <c r="S38" s="100">
        <v>380179000</v>
      </c>
      <c r="U38" s="105">
        <v>2023</v>
      </c>
      <c r="V38" s="100">
        <v>380179000</v>
      </c>
      <c r="X38" s="105">
        <v>2023</v>
      </c>
      <c r="Y38" s="100">
        <v>380179000</v>
      </c>
      <c r="AA38" s="105">
        <v>2023</v>
      </c>
      <c r="AB38" s="100">
        <v>380179000</v>
      </c>
      <c r="AD38" s="105">
        <v>2024</v>
      </c>
      <c r="AE38" s="100">
        <v>170000000</v>
      </c>
      <c r="AG38" s="105">
        <v>2024</v>
      </c>
      <c r="AH38" s="100">
        <v>170000000</v>
      </c>
      <c r="AJ38" s="105">
        <v>2024</v>
      </c>
      <c r="AK38" s="100">
        <v>170000000</v>
      </c>
      <c r="AM38" s="105">
        <v>2024</v>
      </c>
      <c r="AN38" s="100">
        <v>170000000</v>
      </c>
      <c r="AP38" s="105">
        <v>2025</v>
      </c>
      <c r="AQ38" s="100">
        <v>330880000</v>
      </c>
      <c r="AS38" s="105">
        <v>2025</v>
      </c>
      <c r="AT38" s="100">
        <v>330880000</v>
      </c>
      <c r="AV38" s="105">
        <v>2025</v>
      </c>
      <c r="AW38" s="100">
        <v>330880000</v>
      </c>
      <c r="AY38" s="105">
        <v>2025</v>
      </c>
      <c r="AZ38" s="100">
        <v>330880000</v>
      </c>
      <c r="BB38" s="105">
        <v>2026</v>
      </c>
      <c r="BC38" s="100">
        <v>150000000</v>
      </c>
      <c r="BE38" s="105">
        <v>2026</v>
      </c>
      <c r="BF38" s="100">
        <v>150000000</v>
      </c>
      <c r="BH38" s="105">
        <v>2026</v>
      </c>
      <c r="BI38" s="100">
        <v>150000000</v>
      </c>
      <c r="BK38" s="105">
        <v>2026</v>
      </c>
      <c r="BL38" s="100">
        <v>150000000</v>
      </c>
      <c r="BN38" s="105">
        <v>2027</v>
      </c>
      <c r="BO38" s="100">
        <v>0</v>
      </c>
      <c r="BQ38" s="105">
        <v>2027</v>
      </c>
      <c r="BR38" s="100">
        <v>0</v>
      </c>
    </row>
    <row r="39" spans="3:70" ht="15.75" outlineLevel="1" x14ac:dyDescent="0.25">
      <c r="C39" s="105">
        <v>2022</v>
      </c>
      <c r="D39" s="100">
        <v>230382000</v>
      </c>
      <c r="F39" s="105">
        <v>2023</v>
      </c>
      <c r="G39" s="100">
        <v>740561000</v>
      </c>
      <c r="I39" s="105">
        <v>2023</v>
      </c>
      <c r="J39" s="100">
        <v>380179000</v>
      </c>
      <c r="L39" s="105">
        <v>2023</v>
      </c>
      <c r="M39" s="100">
        <v>380179000</v>
      </c>
      <c r="O39" s="105">
        <v>2023</v>
      </c>
      <c r="P39" s="100">
        <v>380179000</v>
      </c>
      <c r="R39" s="105" t="s">
        <v>162</v>
      </c>
      <c r="S39" s="100">
        <v>2870474000</v>
      </c>
      <c r="U39" s="105" t="s">
        <v>162</v>
      </c>
      <c r="V39" s="100">
        <v>3153797973</v>
      </c>
      <c r="X39" s="105" t="s">
        <v>162</v>
      </c>
      <c r="Y39" s="100">
        <v>3036050245</v>
      </c>
      <c r="AA39" s="105" t="s">
        <v>162</v>
      </c>
      <c r="AB39" s="100">
        <v>3077620655</v>
      </c>
      <c r="AD39" s="105" t="s">
        <v>169</v>
      </c>
      <c r="AE39" s="100">
        <v>3740692738</v>
      </c>
      <c r="AG39" s="105" t="s">
        <v>169</v>
      </c>
      <c r="AH39" s="100">
        <v>3885805647.4057503</v>
      </c>
      <c r="AJ39" s="105" t="s">
        <v>169</v>
      </c>
      <c r="AK39" s="100">
        <v>3912487357.8950005</v>
      </c>
      <c r="AM39" s="105" t="s">
        <v>169</v>
      </c>
      <c r="AN39" s="100">
        <v>3953456378.6872997</v>
      </c>
      <c r="AP39" s="105" t="s">
        <v>170</v>
      </c>
      <c r="AQ39" s="100">
        <v>3716042389.6872997</v>
      </c>
      <c r="AS39" s="105" t="s">
        <v>170</v>
      </c>
      <c r="AT39" s="100">
        <v>3611873558</v>
      </c>
      <c r="AV39" s="105" t="s">
        <v>170</v>
      </c>
      <c r="AW39" s="100">
        <v>3817367156.6872997</v>
      </c>
      <c r="AY39" s="105" t="s">
        <v>170</v>
      </c>
      <c r="AZ39" s="100">
        <v>4094006912.5103002</v>
      </c>
      <c r="BB39" s="105">
        <v>2027</v>
      </c>
      <c r="BC39" s="100">
        <v>0</v>
      </c>
      <c r="BE39" s="105">
        <v>2027</v>
      </c>
      <c r="BF39" s="100">
        <v>0</v>
      </c>
      <c r="BH39" s="105">
        <v>2027</v>
      </c>
      <c r="BI39" s="100">
        <v>0</v>
      </c>
      <c r="BK39" s="105">
        <v>2027</v>
      </c>
      <c r="BL39" s="100">
        <v>0</v>
      </c>
      <c r="BN39" s="105">
        <v>2028</v>
      </c>
      <c r="BO39" s="100">
        <v>0</v>
      </c>
      <c r="BQ39" s="105">
        <v>2028</v>
      </c>
      <c r="BR39" s="100">
        <v>0</v>
      </c>
    </row>
    <row r="40" spans="3:70" ht="15.75" outlineLevel="1" x14ac:dyDescent="0.25">
      <c r="C40" s="105" t="s">
        <v>168</v>
      </c>
      <c r="D40" s="100">
        <v>1434797000</v>
      </c>
      <c r="F40" s="105" t="s">
        <v>162</v>
      </c>
      <c r="G40" s="100">
        <v>1309618000</v>
      </c>
      <c r="I40" s="105" t="s">
        <v>162</v>
      </c>
      <c r="J40" s="100">
        <v>1555131815.4520001</v>
      </c>
      <c r="L40" s="105" t="s">
        <v>162</v>
      </c>
      <c r="M40" s="100">
        <v>1575016050</v>
      </c>
      <c r="O40" s="105" t="s">
        <v>162</v>
      </c>
      <c r="P40" s="100">
        <v>1555979454.187</v>
      </c>
      <c r="R40" s="105" t="s">
        <v>163</v>
      </c>
      <c r="S40" s="100">
        <f>SUM(S35:S39)</f>
        <v>3709914940</v>
      </c>
      <c r="U40" s="105" t="s">
        <v>163</v>
      </c>
      <c r="V40" s="100">
        <f>+V7</f>
        <v>3909520429</v>
      </c>
      <c r="X40" s="105" t="s">
        <v>163</v>
      </c>
      <c r="Y40" s="100">
        <f>+Y7</f>
        <v>3775340738</v>
      </c>
      <c r="AA40" s="105" t="s">
        <v>163</v>
      </c>
      <c r="AB40" s="100">
        <f>SUM(AB35:AB39)</f>
        <v>3728885594</v>
      </c>
      <c r="AD40" s="105" t="s">
        <v>163</v>
      </c>
      <c r="AE40" s="100">
        <f>SUM(AE35:AE39)</f>
        <v>4551029663</v>
      </c>
      <c r="AG40" s="105" t="s">
        <v>163</v>
      </c>
      <c r="AH40" s="100">
        <f>SUM(AH35:AH39)</f>
        <v>4705400037</v>
      </c>
      <c r="AJ40" s="105" t="s">
        <v>163</v>
      </c>
      <c r="AK40" s="100">
        <f>SUM(AK35:AK39)</f>
        <v>4733784858</v>
      </c>
      <c r="AM40" s="105" t="s">
        <v>163</v>
      </c>
      <c r="AN40" s="100">
        <f>SUM(AN35:AN39)</f>
        <v>4802815798.6872997</v>
      </c>
      <c r="AP40" s="105" t="s">
        <v>163</v>
      </c>
      <c r="AQ40" s="100">
        <v>4865928665.6872997</v>
      </c>
      <c r="AS40" s="105" t="s">
        <v>163</v>
      </c>
      <c r="AT40" s="100">
        <f>SUM(AT35:AT39)</f>
        <v>4667738748</v>
      </c>
      <c r="AV40" s="105" t="s">
        <v>163</v>
      </c>
      <c r="AW40" s="100">
        <v>4878051811.7392998</v>
      </c>
      <c r="AY40" s="105" t="s">
        <v>163</v>
      </c>
      <c r="AZ40" s="100">
        <v>5152142827.3920002</v>
      </c>
      <c r="BB40" s="105" t="s">
        <v>184</v>
      </c>
      <c r="BC40" s="100">
        <v>4051531547.6843004</v>
      </c>
      <c r="BE40" s="105" t="s">
        <v>184</v>
      </c>
      <c r="BF40" s="100">
        <v>4063350449.3950005</v>
      </c>
      <c r="BH40" s="105" t="s">
        <v>184</v>
      </c>
      <c r="BI40" s="100">
        <v>3763533399.0000005</v>
      </c>
      <c r="BK40" s="105" t="s">
        <v>184</v>
      </c>
      <c r="BL40" s="100">
        <v>3734025012.6443</v>
      </c>
      <c r="BN40" s="105" t="s">
        <v>194</v>
      </c>
      <c r="BO40" s="100">
        <v>3613200615.5440001</v>
      </c>
      <c r="BQ40" s="105" t="s">
        <v>194</v>
      </c>
      <c r="BR40" s="100">
        <v>3635432018.0213003</v>
      </c>
    </row>
    <row r="41" spans="3:70" ht="15.75" outlineLevel="1" x14ac:dyDescent="0.25">
      <c r="C41" s="105" t="s">
        <v>163</v>
      </c>
      <c r="D41" s="100">
        <f>SUM(D35:D40)</f>
        <v>2238317719</v>
      </c>
      <c r="F41" s="105" t="s">
        <v>163</v>
      </c>
      <c r="G41" s="100">
        <f>SUM(G35:G40)</f>
        <v>2745995036</v>
      </c>
      <c r="I41" s="105" t="s">
        <v>163</v>
      </c>
      <c r="J41" s="100">
        <v>2634990730.4520001</v>
      </c>
      <c r="L41" s="105" t="s">
        <v>163</v>
      </c>
      <c r="M41" s="100">
        <f>SUM(M35:M40)</f>
        <v>2635604050</v>
      </c>
      <c r="O41" s="105" t="s">
        <v>163</v>
      </c>
      <c r="P41" s="100">
        <v>2384409442.7779999</v>
      </c>
      <c r="S41" s="100"/>
      <c r="V41" s="100"/>
      <c r="Y41" s="100"/>
      <c r="AB41" s="100"/>
      <c r="AE41" s="100"/>
      <c r="AH41" s="100"/>
      <c r="AK41" s="100"/>
      <c r="AN41" s="100"/>
      <c r="AQ41" s="100"/>
      <c r="AT41" s="100"/>
      <c r="AW41" s="100"/>
      <c r="AZ41" s="100"/>
      <c r="BC41" s="100"/>
      <c r="BF41" s="100"/>
      <c r="BI41" s="100"/>
      <c r="BL41" s="100"/>
      <c r="BQ41" s="105"/>
    </row>
    <row r="42" spans="3:70" ht="15.75" outlineLevel="1" x14ac:dyDescent="0.25">
      <c r="C42" s="105" t="s">
        <v>164</v>
      </c>
      <c r="D42" s="100">
        <v>-3093920</v>
      </c>
      <c r="F42" s="105" t="s">
        <v>164</v>
      </c>
      <c r="G42" s="100">
        <v>-5031191</v>
      </c>
      <c r="I42" s="105"/>
      <c r="J42" s="100"/>
      <c r="L42" s="105"/>
      <c r="M42" s="100"/>
      <c r="O42" s="105"/>
      <c r="P42" s="100"/>
      <c r="R42" s="105" t="s">
        <v>164</v>
      </c>
      <c r="S42" s="100">
        <v>-22517658</v>
      </c>
      <c r="U42" s="105"/>
      <c r="V42" s="100"/>
      <c r="X42" s="105"/>
      <c r="Y42" s="100"/>
      <c r="AA42" s="105"/>
      <c r="AB42" s="100"/>
      <c r="AD42" s="105"/>
      <c r="AE42" s="100"/>
      <c r="AG42" s="105"/>
      <c r="AH42" s="100"/>
      <c r="AJ42" s="105"/>
      <c r="AK42" s="100"/>
      <c r="AM42" s="105"/>
      <c r="AN42" s="100"/>
      <c r="AP42" s="105"/>
      <c r="AQ42" s="100"/>
      <c r="AS42" s="105"/>
      <c r="AT42" s="100"/>
      <c r="AV42" s="105"/>
      <c r="AW42" s="100"/>
      <c r="AY42" s="105"/>
      <c r="AZ42" s="100"/>
      <c r="BB42" s="105"/>
      <c r="BC42" s="100"/>
      <c r="BE42" s="105"/>
      <c r="BF42" s="100"/>
      <c r="BH42" s="105"/>
      <c r="BI42" s="100"/>
      <c r="BK42" s="105" t="s">
        <v>165</v>
      </c>
      <c r="BL42" s="107">
        <v>4450147003.493</v>
      </c>
      <c r="BN42" s="105" t="s">
        <v>165</v>
      </c>
      <c r="BO42" s="107">
        <v>4305897857.2089996</v>
      </c>
      <c r="BQ42" s="105" t="s">
        <v>165</v>
      </c>
      <c r="BR42" s="107">
        <v>4349535399.6493006</v>
      </c>
    </row>
    <row r="43" spans="3:70" ht="15.75" outlineLevel="1" x14ac:dyDescent="0.25">
      <c r="C43" s="105" t="s">
        <v>165</v>
      </c>
      <c r="D43" s="107">
        <f>+D41+D42</f>
        <v>2235223799</v>
      </c>
      <c r="E43" s="36"/>
      <c r="F43" s="105" t="s">
        <v>165</v>
      </c>
      <c r="G43" s="107">
        <f>+G41+G42</f>
        <v>2740963845</v>
      </c>
      <c r="H43" s="36"/>
      <c r="I43" s="105" t="s">
        <v>165</v>
      </c>
      <c r="J43" s="107">
        <f>+J41+J42</f>
        <v>2634990730.4520001</v>
      </c>
      <c r="K43" s="36"/>
      <c r="L43" s="105" t="s">
        <v>165</v>
      </c>
      <c r="M43" s="107">
        <f>+M41+M42</f>
        <v>2635604050</v>
      </c>
      <c r="N43" s="36"/>
      <c r="O43" s="105" t="s">
        <v>165</v>
      </c>
      <c r="P43" s="107">
        <f>+P41+P42</f>
        <v>2384409442.7779999</v>
      </c>
      <c r="Q43" s="36"/>
      <c r="R43" s="105" t="s">
        <v>165</v>
      </c>
      <c r="S43" s="107">
        <f>+S40+S42</f>
        <v>3687397282</v>
      </c>
      <c r="T43" s="36"/>
      <c r="U43" s="105" t="s">
        <v>165</v>
      </c>
      <c r="V43" s="107">
        <f>+V40+V42</f>
        <v>3909520429</v>
      </c>
      <c r="W43" s="36">
        <f>+V43-V7</f>
        <v>0</v>
      </c>
      <c r="X43" s="105" t="s">
        <v>165</v>
      </c>
      <c r="Y43" s="107">
        <f>+Y40+Y42</f>
        <v>3775340738</v>
      </c>
      <c r="AA43" s="105" t="s">
        <v>165</v>
      </c>
      <c r="AB43" s="107">
        <f>+AB40+AB42</f>
        <v>3728885594</v>
      </c>
      <c r="AC43" s="36"/>
      <c r="AD43" s="105" t="s">
        <v>165</v>
      </c>
      <c r="AE43" s="107">
        <f>+AE40+AE42</f>
        <v>4551029663</v>
      </c>
      <c r="AF43" s="36"/>
      <c r="AG43" s="105" t="s">
        <v>165</v>
      </c>
      <c r="AH43" s="107">
        <f>+AH40</f>
        <v>4705400037</v>
      </c>
      <c r="AI43" s="36"/>
      <c r="AJ43" s="105" t="s">
        <v>165</v>
      </c>
      <c r="AK43" s="107">
        <f>+AK40</f>
        <v>4733784858</v>
      </c>
      <c r="AL43" s="36"/>
      <c r="AM43" s="105" t="s">
        <v>165</v>
      </c>
      <c r="AN43" s="107">
        <f>+AN40</f>
        <v>4802815798.6872997</v>
      </c>
      <c r="AO43" s="36"/>
      <c r="AP43" s="105" t="s">
        <v>165</v>
      </c>
      <c r="AQ43" s="107">
        <f>+AQ40</f>
        <v>4865928665.6872997</v>
      </c>
      <c r="AR43" s="36"/>
      <c r="AS43" s="105" t="s">
        <v>165</v>
      </c>
      <c r="AT43" s="107">
        <f>+AT40</f>
        <v>4667738748</v>
      </c>
      <c r="AV43" s="105" t="s">
        <v>165</v>
      </c>
      <c r="AW43" s="107">
        <v>4878051811.7392998</v>
      </c>
      <c r="AY43" s="105" t="s">
        <v>165</v>
      </c>
      <c r="AZ43" s="107">
        <v>5152142827.3920002</v>
      </c>
      <c r="BB43" s="105" t="s">
        <v>165</v>
      </c>
      <c r="BC43" s="107">
        <v>5138337236.9143009</v>
      </c>
      <c r="BE43" s="105" t="s">
        <v>165</v>
      </c>
      <c r="BF43" s="107">
        <v>4714230449.3950005</v>
      </c>
      <c r="BH43" s="105" t="s">
        <v>165</v>
      </c>
      <c r="BI43" s="107">
        <v>4472353344</v>
      </c>
    </row>
    <row r="44" spans="3:70" ht="15.75" outlineLevel="1" thickBot="1" x14ac:dyDescent="0.3">
      <c r="C44" s="112"/>
      <c r="D44" s="112"/>
      <c r="F44" s="112"/>
      <c r="G44" s="112"/>
      <c r="I44" s="112"/>
      <c r="J44" s="113"/>
      <c r="L44" s="112"/>
      <c r="M44" s="113"/>
      <c r="O44" s="112"/>
      <c r="P44" s="113"/>
      <c r="R44" s="112"/>
      <c r="S44" s="112"/>
      <c r="U44" s="112"/>
      <c r="V44" s="112"/>
      <c r="X44" s="112"/>
      <c r="Y44" s="112"/>
      <c r="AA44" s="112"/>
      <c r="AB44" s="112"/>
      <c r="AD44" s="112"/>
      <c r="AE44" s="112"/>
      <c r="AG44" s="112"/>
      <c r="AH44" s="112"/>
      <c r="AJ44" s="112"/>
      <c r="AK44" s="112"/>
      <c r="AM44" s="112"/>
      <c r="AN44" s="112"/>
      <c r="AP44" s="112"/>
      <c r="AQ44" s="112"/>
      <c r="AS44" s="112"/>
      <c r="AT44" s="112"/>
      <c r="AV44" s="112"/>
      <c r="AW44" s="112"/>
      <c r="AY44" s="112"/>
      <c r="AZ44" s="112"/>
      <c r="BB44" s="112"/>
      <c r="BC44" s="112"/>
      <c r="BE44" s="112"/>
      <c r="BF44" s="112"/>
      <c r="BH44" s="112"/>
      <c r="BI44" s="112"/>
      <c r="BK44" s="112"/>
      <c r="BL44" s="112"/>
      <c r="BN44" s="112"/>
      <c r="BO44" s="112"/>
      <c r="BQ44" s="112"/>
      <c r="BR44" s="112"/>
    </row>
    <row r="45" spans="3:70" ht="32.25" outlineLevel="1" thickBot="1" x14ac:dyDescent="0.3">
      <c r="C45" s="24" t="s">
        <v>166</v>
      </c>
      <c r="D45" s="24">
        <f>+D23+D32+D43</f>
        <v>5056708706</v>
      </c>
      <c r="E45" s="36"/>
      <c r="F45" s="24" t="s">
        <v>166</v>
      </c>
      <c r="G45" s="24">
        <f>+G23+G32+G43</f>
        <v>5503344071.0197487</v>
      </c>
      <c r="H45" s="36"/>
      <c r="I45" s="24" t="s">
        <v>166</v>
      </c>
      <c r="J45" s="24">
        <f>+J23+J32+J43+1</f>
        <v>5684194741.2862024</v>
      </c>
      <c r="K45" s="36"/>
      <c r="L45" s="24" t="s">
        <v>166</v>
      </c>
      <c r="M45" s="24">
        <f>+M23+M32+M43</f>
        <v>5897014879.9750519</v>
      </c>
      <c r="N45" s="36"/>
      <c r="O45" s="24" t="s">
        <v>166</v>
      </c>
      <c r="P45" s="24">
        <f>+P23+P32+P43-1</f>
        <v>6292732510.3949318</v>
      </c>
      <c r="Q45" s="36"/>
      <c r="R45" s="24" t="s">
        <v>166</v>
      </c>
      <c r="S45" s="24">
        <f>+S23+S32+S43</f>
        <v>6301368463</v>
      </c>
      <c r="T45" s="36"/>
      <c r="U45" s="24" t="s">
        <v>166</v>
      </c>
      <c r="V45" s="24">
        <f>+V23+V32+V43+1</f>
        <v>7115410332.1947536</v>
      </c>
      <c r="W45" s="36">
        <f>+V45-V10</f>
        <v>0.19475364685058594</v>
      </c>
      <c r="X45" s="24" t="s">
        <v>166</v>
      </c>
      <c r="Y45" s="24">
        <f>+Y23+Y32+Y43</f>
        <v>7416981647.0270424</v>
      </c>
      <c r="AA45" s="24" t="s">
        <v>166</v>
      </c>
      <c r="AB45" s="24">
        <f>+AB23+AB32+AB43</f>
        <v>7397459063.2209997</v>
      </c>
      <c r="AC45" s="36"/>
      <c r="AD45" s="24" t="s">
        <v>166</v>
      </c>
      <c r="AE45" s="24">
        <f>+AE23+AE32+AE43</f>
        <v>6775200122</v>
      </c>
      <c r="AF45" s="36"/>
      <c r="AG45" s="24" t="s">
        <v>166</v>
      </c>
      <c r="AH45" s="24">
        <f>+AH23+AH32+AH43+1</f>
        <v>6980345138.2426405</v>
      </c>
      <c r="AI45" s="36"/>
      <c r="AJ45" s="24" t="s">
        <v>166</v>
      </c>
      <c r="AK45" s="24">
        <f>+AK23+AK32+AK43</f>
        <v>7161239421.8909082</v>
      </c>
      <c r="AL45" s="36"/>
      <c r="AM45" s="24" t="s">
        <v>166</v>
      </c>
      <c r="AN45" s="24">
        <f>+AN23+AN32+AN43</f>
        <v>7214660099.6872988</v>
      </c>
      <c r="AO45" s="36"/>
      <c r="AP45" s="24" t="s">
        <v>166</v>
      </c>
      <c r="AQ45" s="24">
        <f>+AQ23+AQ32+AQ43</f>
        <v>7551137624.6872997</v>
      </c>
      <c r="AR45" s="36"/>
      <c r="AS45" s="24" t="s">
        <v>166</v>
      </c>
      <c r="AT45" s="24">
        <f>+AT23+AT32+AT43</f>
        <v>7417949338.1734371</v>
      </c>
      <c r="AV45" s="24" t="s">
        <v>166</v>
      </c>
      <c r="AW45" s="24">
        <v>7881748280.4931202</v>
      </c>
      <c r="AY45" s="24" t="s">
        <v>166</v>
      </c>
      <c r="AZ45" s="24">
        <v>8347406477.9972076</v>
      </c>
      <c r="BB45" s="24" t="s">
        <v>166</v>
      </c>
      <c r="BC45" s="24">
        <v>10047255661.800301</v>
      </c>
      <c r="BE45" s="24" t="s">
        <v>166</v>
      </c>
      <c r="BF45" s="24">
        <v>9865977490.8859997</v>
      </c>
      <c r="BH45" s="24" t="s">
        <v>166</v>
      </c>
      <c r="BI45" s="24">
        <v>9096120177</v>
      </c>
      <c r="BK45" s="24" t="s">
        <v>166</v>
      </c>
      <c r="BL45" s="24">
        <v>9040544754.6599998</v>
      </c>
      <c r="BN45" s="24" t="s">
        <v>166</v>
      </c>
      <c r="BO45" s="24">
        <v>9435334866.5744801</v>
      </c>
      <c r="BQ45" s="24" t="s">
        <v>166</v>
      </c>
      <c r="BR45" s="24">
        <v>9388630575.936615</v>
      </c>
    </row>
    <row r="47" spans="3:70" x14ac:dyDescent="0.25">
      <c r="AE47" s="36"/>
    </row>
    <row r="48" spans="3:70" ht="15" customHeight="1" x14ac:dyDescent="0.25">
      <c r="BL48" s="36"/>
    </row>
    <row r="50" spans="33:47" x14ac:dyDescent="0.25">
      <c r="AG50" s="23"/>
      <c r="AH50" s="22"/>
      <c r="AJ50" s="23"/>
      <c r="AK50" s="22"/>
      <c r="AM50" s="23"/>
      <c r="AN50" s="22"/>
      <c r="AP50" s="23"/>
      <c r="AQ50" s="22"/>
      <c r="AS50" s="23"/>
      <c r="AT50" s="22"/>
      <c r="AU50" s="22"/>
    </row>
  </sheetData>
  <mergeCells count="115">
    <mergeCell ref="BN15:BO15"/>
    <mergeCell ref="BQ15:BR15"/>
    <mergeCell ref="C16:D16"/>
    <mergeCell ref="F16:G16"/>
    <mergeCell ref="I16:J16"/>
    <mergeCell ref="L16:M16"/>
    <mergeCell ref="O16:P16"/>
    <mergeCell ref="AM15:AN15"/>
    <mergeCell ref="AP15:AQ15"/>
    <mergeCell ref="AS15:AT15"/>
    <mergeCell ref="AV15:AW15"/>
    <mergeCell ref="AY15:AZ15"/>
    <mergeCell ref="BB15:BC15"/>
    <mergeCell ref="U15:V15"/>
    <mergeCell ref="X15:Y15"/>
    <mergeCell ref="AA15:AB15"/>
    <mergeCell ref="AD15:AE15"/>
    <mergeCell ref="AG15:AH15"/>
    <mergeCell ref="AJ15:AK15"/>
    <mergeCell ref="C15:D15"/>
    <mergeCell ref="F15:G15"/>
    <mergeCell ref="I15:J15"/>
    <mergeCell ref="L15:M15"/>
    <mergeCell ref="O15:P15"/>
    <mergeCell ref="R16:S16"/>
    <mergeCell ref="U16:V16"/>
    <mergeCell ref="X16:Y16"/>
    <mergeCell ref="AA16:AB16"/>
    <mergeCell ref="AD16:AE16"/>
    <mergeCell ref="AG16:AH16"/>
    <mergeCell ref="BE15:BF15"/>
    <mergeCell ref="BH15:BI15"/>
    <mergeCell ref="BK15:BL15"/>
    <mergeCell ref="R15:S15"/>
    <mergeCell ref="BB16:BC16"/>
    <mergeCell ref="BE16:BF16"/>
    <mergeCell ref="BH16:BI16"/>
    <mergeCell ref="BK16:BL16"/>
    <mergeCell ref="BN16:BO16"/>
    <mergeCell ref="BQ16:BR16"/>
    <mergeCell ref="AJ16:AK16"/>
    <mergeCell ref="AM16:AN16"/>
    <mergeCell ref="AP16:AQ16"/>
    <mergeCell ref="AS16:AT16"/>
    <mergeCell ref="AV16:AW16"/>
    <mergeCell ref="AY16:AZ16"/>
    <mergeCell ref="BN24:BO24"/>
    <mergeCell ref="BQ24:BR24"/>
    <mergeCell ref="C25:D25"/>
    <mergeCell ref="F25:G25"/>
    <mergeCell ref="I25:J25"/>
    <mergeCell ref="L25:M25"/>
    <mergeCell ref="O25:P25"/>
    <mergeCell ref="AM24:AN24"/>
    <mergeCell ref="AP24:AQ24"/>
    <mergeCell ref="AS24:AT24"/>
    <mergeCell ref="AV24:AW24"/>
    <mergeCell ref="AY24:AZ24"/>
    <mergeCell ref="BB24:BC24"/>
    <mergeCell ref="U24:V24"/>
    <mergeCell ref="X24:Y24"/>
    <mergeCell ref="AA24:AB24"/>
    <mergeCell ref="AD24:AE24"/>
    <mergeCell ref="AG24:AH24"/>
    <mergeCell ref="AJ24:AK24"/>
    <mergeCell ref="C24:D24"/>
    <mergeCell ref="F24:G24"/>
    <mergeCell ref="I24:J24"/>
    <mergeCell ref="L24:M24"/>
    <mergeCell ref="O24:P24"/>
    <mergeCell ref="R25:S25"/>
    <mergeCell ref="U25:V25"/>
    <mergeCell ref="X25:Y25"/>
    <mergeCell ref="AA25:AB25"/>
    <mergeCell ref="AD25:AE25"/>
    <mergeCell ref="AG25:AH25"/>
    <mergeCell ref="BE24:BF24"/>
    <mergeCell ref="BH24:BI24"/>
    <mergeCell ref="BK24:BL24"/>
    <mergeCell ref="R24:S24"/>
    <mergeCell ref="BB25:BC25"/>
    <mergeCell ref="BE25:BF25"/>
    <mergeCell ref="BH25:BI25"/>
    <mergeCell ref="BK25:BL25"/>
    <mergeCell ref="BN25:BO25"/>
    <mergeCell ref="BQ25:BR25"/>
    <mergeCell ref="AJ25:AK25"/>
    <mergeCell ref="AM25:AN25"/>
    <mergeCell ref="AP25:AQ25"/>
    <mergeCell ref="AS25:AT25"/>
    <mergeCell ref="AV25:AW25"/>
    <mergeCell ref="AY25:AZ25"/>
    <mergeCell ref="U34:V34"/>
    <mergeCell ref="X34:Y34"/>
    <mergeCell ref="AA34:AB34"/>
    <mergeCell ref="AD34:AE34"/>
    <mergeCell ref="AG34:AH34"/>
    <mergeCell ref="AJ34:AK34"/>
    <mergeCell ref="C34:D34"/>
    <mergeCell ref="F34:G34"/>
    <mergeCell ref="I34:J34"/>
    <mergeCell ref="L34:M34"/>
    <mergeCell ref="O34:P34"/>
    <mergeCell ref="R34:S34"/>
    <mergeCell ref="BE34:BF34"/>
    <mergeCell ref="BH34:BI34"/>
    <mergeCell ref="BK34:BL34"/>
    <mergeCell ref="BN34:BO34"/>
    <mergeCell ref="BQ34:BR34"/>
    <mergeCell ref="AM34:AN34"/>
    <mergeCell ref="AP34:AQ34"/>
    <mergeCell ref="AS34:AT34"/>
    <mergeCell ref="AV34:AW34"/>
    <mergeCell ref="AY34:AZ34"/>
    <mergeCell ref="BB34:BC3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E13349C5F9BE42B06E4414E77B3859" ma:contentTypeVersion="1" ma:contentTypeDescription="Crear nuevo documento." ma:contentTypeScope="" ma:versionID="6863fc2ca708e26409c1ca54097b29c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0354857-C857-40DD-B373-78AF7B1447AE}"/>
</file>

<file path=customXml/itemProps2.xml><?xml version="1.0" encoding="utf-8"?>
<ds:datastoreItem xmlns:ds="http://schemas.openxmlformats.org/officeDocument/2006/customXml" ds:itemID="{1CF10998-2194-4130-86ED-2A9FC813D071}"/>
</file>

<file path=customXml/itemProps3.xml><?xml version="1.0" encoding="utf-8"?>
<ds:datastoreItem xmlns:ds="http://schemas.openxmlformats.org/officeDocument/2006/customXml" ds:itemID="{3DEA5DF6-CF08-4299-BCCE-7600540A65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Aviso Legal</vt:lpstr>
      <vt:lpstr>BG Consolidado</vt:lpstr>
      <vt:lpstr>P&amp;G Consolidado</vt:lpstr>
      <vt:lpstr>BG Separado</vt:lpstr>
      <vt:lpstr>P&amp;G Separado</vt:lpstr>
      <vt:lpstr>Flujo Consolidado</vt:lpstr>
      <vt:lpstr>Perfil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Isabella Pisciotti Quintero</dc:creator>
  <cp:lastModifiedBy>Alexandra Bolivar Mojica</cp:lastModifiedBy>
  <dcterms:created xsi:type="dcterms:W3CDTF">2021-03-10T13:32:16Z</dcterms:created>
  <dcterms:modified xsi:type="dcterms:W3CDTF">2024-09-30T23:38:28Z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0x010100C7E13349C5F9BE42B06E4414E77B3859</vt:lpwstr>
  </property>
</Properties>
</file>